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295" windowHeight="10215" tabRatio="763" firstSheet="1" activeTab="1"/>
  </bookViews>
  <sheets>
    <sheet name="ΕΠΙΚΑΡΟΠΟΙΗΣΗ PHASING " sheetId="18" state="hidden" r:id="rId1"/>
    <sheet name="Προγρ. Προσκλ. ΠΕΚΑ ετους 2023" sheetId="30" r:id="rId2"/>
    <sheet name="κατηρορ. ΔΡΑΣΕΩΝ" sheetId="32" r:id="rId3"/>
    <sheet name="ενημ. ΙΟΥΛΙΟΣ 2022" sheetId="31" r:id="rId4"/>
    <sheet name="Φύλλο4" sheetId="36" r:id="rId5"/>
    <sheet name="Φύλλο1" sheetId="33" r:id="rId6"/>
  </sheets>
  <definedNames>
    <definedName name="_xlnm.Print_Area" localSheetId="1">'Προγρ. Προσκλ. ΠΕΚΑ ετους 2023'!$A$2:$P$94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2" i="30" l="1"/>
  <c r="N16" i="30" l="1"/>
  <c r="N17" i="30"/>
  <c r="L25" i="30" l="1"/>
  <c r="L62" i="30"/>
  <c r="M62" i="30"/>
  <c r="P62" i="30" l="1"/>
  <c r="I62" i="30"/>
  <c r="M25" i="30" l="1"/>
  <c r="M83" i="30" l="1"/>
  <c r="L83" i="30"/>
  <c r="M35" i="30" l="1"/>
  <c r="L35" i="30"/>
  <c r="L68" i="30"/>
  <c r="M68" i="30"/>
  <c r="K68" i="30"/>
  <c r="K25" i="30"/>
  <c r="L18" i="30"/>
  <c r="K18" i="30"/>
  <c r="I18" i="30"/>
  <c r="K83" i="30"/>
  <c r="K90" i="30"/>
  <c r="M72" i="30"/>
  <c r="L72" i="30"/>
  <c r="P25" i="30" l="1"/>
  <c r="N25" i="30"/>
  <c r="N62" i="30"/>
  <c r="N68" i="30"/>
  <c r="I90" i="30" l="1"/>
  <c r="L90" i="30"/>
  <c r="M90" i="30"/>
  <c r="N90" i="30" l="1"/>
  <c r="C22" i="31"/>
  <c r="C10" i="31"/>
  <c r="C24" i="31" s="1"/>
  <c r="I25" i="30" l="1"/>
  <c r="I83" i="30"/>
  <c r="K72" i="30"/>
  <c r="I72" i="30"/>
  <c r="I68" i="30"/>
  <c r="M45" i="30"/>
  <c r="L45" i="30"/>
  <c r="L73" i="30" s="1"/>
  <c r="I45" i="30"/>
  <c r="I35" i="30"/>
  <c r="M18" i="30"/>
  <c r="M73" i="30" l="1"/>
  <c r="N72" i="30"/>
  <c r="N18" i="30"/>
  <c r="P18" i="30"/>
  <c r="I73" i="30"/>
  <c r="I91" i="30" s="1"/>
  <c r="K45" i="30"/>
  <c r="P45" i="30" s="1"/>
  <c r="N45" i="30" l="1"/>
  <c r="N83" i="30"/>
  <c r="K92" i="30"/>
  <c r="Z39" i="18" l="1"/>
  <c r="J127" i="18" l="1"/>
  <c r="M127" i="18" s="1"/>
  <c r="J126" i="18"/>
  <c r="I125" i="18"/>
  <c r="J124" i="18"/>
  <c r="I124" i="18"/>
  <c r="I122" i="18"/>
  <c r="K114" i="18"/>
  <c r="K113" i="18"/>
  <c r="N106" i="18"/>
  <c r="M106" i="18"/>
  <c r="L106" i="18"/>
  <c r="K106" i="18"/>
  <c r="J106" i="18"/>
  <c r="T105" i="18"/>
  <c r="O105" i="18"/>
  <c r="U104" i="18"/>
  <c r="O104" i="18"/>
  <c r="O106" i="18" s="1"/>
  <c r="N102" i="18"/>
  <c r="M102" i="18"/>
  <c r="L102" i="18"/>
  <c r="K102" i="18"/>
  <c r="J102" i="18"/>
  <c r="S101" i="18"/>
  <c r="O101" i="18"/>
  <c r="O102" i="18" s="1"/>
  <c r="N96" i="18"/>
  <c r="M96" i="18"/>
  <c r="L96" i="18"/>
  <c r="K96" i="18"/>
  <c r="I127" i="18" s="1"/>
  <c r="J96" i="18"/>
  <c r="S95" i="18"/>
  <c r="O95" i="18"/>
  <c r="S94" i="18"/>
  <c r="O94" i="18"/>
  <c r="S92" i="18"/>
  <c r="O92" i="18"/>
  <c r="S91" i="18"/>
  <c r="O91" i="18"/>
  <c r="L88" i="18"/>
  <c r="K88" i="18"/>
  <c r="T87" i="18"/>
  <c r="N87" i="18"/>
  <c r="U87" i="18" s="1"/>
  <c r="O86" i="18"/>
  <c r="M86" i="18"/>
  <c r="T84" i="18"/>
  <c r="N84" i="18"/>
  <c r="O84" i="18" s="1"/>
  <c r="P83" i="18"/>
  <c r="M83" i="18"/>
  <c r="J83" i="18"/>
  <c r="J88" i="18" s="1"/>
  <c r="L80" i="18"/>
  <c r="K80" i="18"/>
  <c r="J80" i="18"/>
  <c r="P79" i="18"/>
  <c r="M79" i="18"/>
  <c r="M80" i="18" s="1"/>
  <c r="T78" i="18"/>
  <c r="T77" i="18"/>
  <c r="P77" i="18"/>
  <c r="N77" i="18"/>
  <c r="O77" i="18" s="1"/>
  <c r="T76" i="18"/>
  <c r="O76" i="18"/>
  <c r="F76" i="18"/>
  <c r="T74" i="18"/>
  <c r="T73" i="18"/>
  <c r="O73" i="18"/>
  <c r="T72" i="18"/>
  <c r="O72" i="18"/>
  <c r="L69" i="18"/>
  <c r="K69" i="18"/>
  <c r="J69" i="18"/>
  <c r="P68" i="18"/>
  <c r="M68" i="18"/>
  <c r="T68" i="18" s="1"/>
  <c r="T66" i="18"/>
  <c r="N66" i="18"/>
  <c r="O66" i="18" s="1"/>
  <c r="M64" i="18"/>
  <c r="O64" i="18" s="1"/>
  <c r="M63" i="18"/>
  <c r="T63" i="18" s="1"/>
  <c r="T62" i="18"/>
  <c r="O62" i="18"/>
  <c r="T61" i="18"/>
  <c r="O61" i="18"/>
  <c r="N58" i="18"/>
  <c r="M58" i="18"/>
  <c r="K58" i="18"/>
  <c r="J58" i="18"/>
  <c r="L57" i="18"/>
  <c r="O57" i="18" s="1"/>
  <c r="L55" i="18"/>
  <c r="O55" i="18" s="1"/>
  <c r="S54" i="18"/>
  <c r="O54" i="18"/>
  <c r="L53" i="18"/>
  <c r="S53" i="18" s="1"/>
  <c r="N50" i="18"/>
  <c r="M50" i="18"/>
  <c r="L50" i="18"/>
  <c r="K50" i="18"/>
  <c r="J50" i="18"/>
  <c r="S49" i="18"/>
  <c r="O49" i="18"/>
  <c r="S48" i="18"/>
  <c r="O48" i="18"/>
  <c r="S47" i="18"/>
  <c r="O47" i="18"/>
  <c r="S46" i="18"/>
  <c r="O46" i="18"/>
  <c r="S45" i="18"/>
  <c r="O45" i="18"/>
  <c r="S43" i="18"/>
  <c r="S42" i="18"/>
  <c r="O42" i="18"/>
  <c r="N39" i="18"/>
  <c r="M39" i="18"/>
  <c r="L39" i="18"/>
  <c r="K39" i="18"/>
  <c r="J39" i="18"/>
  <c r="T38" i="18"/>
  <c r="O38" i="18"/>
  <c r="T37" i="18"/>
  <c r="O37" i="18"/>
  <c r="T36" i="18"/>
  <c r="O36" i="18"/>
  <c r="AI35" i="18"/>
  <c r="AH35" i="18"/>
  <c r="AG35" i="18"/>
  <c r="AE35" i="18"/>
  <c r="AD35" i="18"/>
  <c r="AC35" i="18"/>
  <c r="AB35" i="18"/>
  <c r="T35" i="18"/>
  <c r="AI34" i="18"/>
  <c r="AH34" i="18"/>
  <c r="AG34" i="18"/>
  <c r="AE34" i="18"/>
  <c r="AD34" i="18"/>
  <c r="AC34" i="18"/>
  <c r="AB34" i="18"/>
  <c r="T34" i="18"/>
  <c r="O34" i="18"/>
  <c r="AI33" i="18"/>
  <c r="AH33" i="18"/>
  <c r="AG33" i="18"/>
  <c r="AA33" i="18"/>
  <c r="Z33" i="18"/>
  <c r="AI32" i="18"/>
  <c r="AH32" i="18"/>
  <c r="AG32" i="18"/>
  <c r="AE32" i="18"/>
  <c r="AD32" i="18"/>
  <c r="AC32" i="18"/>
  <c r="AB32" i="18"/>
  <c r="AA32" i="18"/>
  <c r="Z32" i="18"/>
  <c r="AI31" i="18"/>
  <c r="AH31" i="18"/>
  <c r="AG31" i="18"/>
  <c r="AE31" i="18"/>
  <c r="AD31" i="18"/>
  <c r="AC31" i="18"/>
  <c r="AB31" i="18"/>
  <c r="N31" i="18"/>
  <c r="M31" i="18"/>
  <c r="K31" i="18"/>
  <c r="AI30" i="18"/>
  <c r="AH30" i="18"/>
  <c r="AG30" i="18"/>
  <c r="AA30" i="18"/>
  <c r="Z30" i="18"/>
  <c r="S30" i="18"/>
  <c r="AA23" i="18" s="1"/>
  <c r="F30" i="18"/>
  <c r="AI29" i="18"/>
  <c r="AH29" i="18"/>
  <c r="AG29" i="18"/>
  <c r="AE29" i="18"/>
  <c r="AD29" i="18"/>
  <c r="AA29" i="18"/>
  <c r="Z29" i="18"/>
  <c r="S29" i="18"/>
  <c r="AI28" i="18"/>
  <c r="AH28" i="18"/>
  <c r="AG28" i="18"/>
  <c r="AE28" i="18"/>
  <c r="AD28" i="18"/>
  <c r="S28" i="18"/>
  <c r="AI27" i="18"/>
  <c r="AH27" i="18"/>
  <c r="AG27" i="18"/>
  <c r="AE27" i="18"/>
  <c r="AD27" i="18"/>
  <c r="AA27" i="18"/>
  <c r="Z27" i="18"/>
  <c r="S27" i="18"/>
  <c r="AI26" i="18"/>
  <c r="AH26" i="18"/>
  <c r="AG26" i="18"/>
  <c r="AA26" i="18"/>
  <c r="Z26" i="18"/>
  <c r="S26" i="18"/>
  <c r="O26" i="18"/>
  <c r="AI25" i="18"/>
  <c r="AH25" i="18"/>
  <c r="AG25" i="18"/>
  <c r="AE25" i="18"/>
  <c r="AD25" i="18"/>
  <c r="AI24" i="18"/>
  <c r="AH24" i="18"/>
  <c r="AG24" i="18"/>
  <c r="AE24" i="18"/>
  <c r="AD24" i="18"/>
  <c r="AC24" i="18"/>
  <c r="AB24" i="18"/>
  <c r="L24" i="18"/>
  <c r="S24" i="18" s="1"/>
  <c r="AI23" i="18"/>
  <c r="AH23" i="18"/>
  <c r="AG23" i="18"/>
  <c r="AE23" i="18"/>
  <c r="AD23" i="18"/>
  <c r="AC23" i="18"/>
  <c r="AB23" i="18"/>
  <c r="L23" i="18"/>
  <c r="AI22" i="18"/>
  <c r="AH22" i="18"/>
  <c r="AG22" i="18"/>
  <c r="AE22" i="18"/>
  <c r="AD22" i="18"/>
  <c r="AC22" i="18"/>
  <c r="AB22" i="18"/>
  <c r="S22" i="18"/>
  <c r="O22" i="18"/>
  <c r="J22" i="18"/>
  <c r="J31" i="18" s="1"/>
  <c r="AI21" i="18"/>
  <c r="AH21" i="18"/>
  <c r="AG21" i="18"/>
  <c r="AE21" i="18"/>
  <c r="AD21" i="18"/>
  <c r="AC21" i="18"/>
  <c r="AB21" i="18"/>
  <c r="AA22" i="18" l="1"/>
  <c r="AA28" i="18"/>
  <c r="T64" i="18"/>
  <c r="S57" i="18"/>
  <c r="Z28" i="18"/>
  <c r="AC28" i="18"/>
  <c r="U77" i="18"/>
  <c r="AE30" i="18" s="1"/>
  <c r="T79" i="18"/>
  <c r="AB30" i="18" s="1"/>
  <c r="AA34" i="18"/>
  <c r="Z23" i="18"/>
  <c r="Z34" i="18"/>
  <c r="AD30" i="18"/>
  <c r="O79" i="18"/>
  <c r="O80" i="18" s="1"/>
  <c r="L31" i="18"/>
  <c r="J120" i="18" s="1"/>
  <c r="AC26" i="18"/>
  <c r="Z22" i="18"/>
  <c r="N80" i="18"/>
  <c r="O96" i="18"/>
  <c r="AA35" i="18"/>
  <c r="O53" i="18"/>
  <c r="O58" i="18" s="1"/>
  <c r="P97" i="18"/>
  <c r="AA31" i="18"/>
  <c r="J125" i="18"/>
  <c r="M125" i="18" s="1"/>
  <c r="J122" i="18"/>
  <c r="K122" i="18" s="1"/>
  <c r="AC29" i="18"/>
  <c r="O23" i="18"/>
  <c r="S23" i="18"/>
  <c r="AA21" i="18" s="1"/>
  <c r="AB28" i="18"/>
  <c r="K125" i="18"/>
  <c r="I123" i="18"/>
  <c r="U66" i="18"/>
  <c r="AD26" i="18" s="1"/>
  <c r="T86" i="18"/>
  <c r="AB25" i="18"/>
  <c r="J121" i="18"/>
  <c r="K121" i="18" s="1"/>
  <c r="K97" i="18"/>
  <c r="K107" i="18" s="1"/>
  <c r="O39" i="18"/>
  <c r="I121" i="18"/>
  <c r="O50" i="18"/>
  <c r="K115" i="18"/>
  <c r="J97" i="18"/>
  <c r="J107" i="18" s="1"/>
  <c r="AC27" i="18"/>
  <c r="AB27" i="18"/>
  <c r="AC25" i="18"/>
  <c r="L58" i="18"/>
  <c r="M88" i="18"/>
  <c r="Z35" i="18"/>
  <c r="M69" i="18"/>
  <c r="U84" i="18"/>
  <c r="N88" i="18"/>
  <c r="N69" i="18"/>
  <c r="I120" i="18"/>
  <c r="S55" i="18"/>
  <c r="O87" i="18"/>
  <c r="K116" i="18"/>
  <c r="O68" i="18"/>
  <c r="O83" i="18"/>
  <c r="O63" i="18"/>
  <c r="T83" i="18"/>
  <c r="O24" i="18"/>
  <c r="AB26" i="18"/>
  <c r="AB29" i="18"/>
  <c r="Z31" i="18"/>
  <c r="AE26" i="18" l="1"/>
  <c r="O31" i="18"/>
  <c r="L116" i="18"/>
  <c r="N116" i="18" s="1"/>
  <c r="AA24" i="18"/>
  <c r="Z24" i="18"/>
  <c r="O69" i="18"/>
  <c r="L113" i="18"/>
  <c r="AC30" i="18"/>
  <c r="O88" i="18"/>
  <c r="L97" i="18"/>
  <c r="L107" i="18" s="1"/>
  <c r="S107" i="18"/>
  <c r="S113" i="18" s="1"/>
  <c r="Z21" i="18"/>
  <c r="I128" i="18"/>
  <c r="M121" i="18"/>
  <c r="T107" i="18"/>
  <c r="Q69" i="18"/>
  <c r="K117" i="18"/>
  <c r="N97" i="18"/>
  <c r="N107" i="18" s="1"/>
  <c r="AC33" i="18"/>
  <c r="AB33" i="18"/>
  <c r="AE33" i="18"/>
  <c r="AD33" i="18"/>
  <c r="M120" i="18"/>
  <c r="K120" i="18"/>
  <c r="K128" i="18" s="1"/>
  <c r="L115" i="18"/>
  <c r="O115" i="18" s="1"/>
  <c r="J123" i="18"/>
  <c r="M123" i="18" s="1"/>
  <c r="Z25" i="18"/>
  <c r="AA25" i="18"/>
  <c r="M97" i="18"/>
  <c r="U107" i="18"/>
  <c r="S108" i="18" s="1"/>
  <c r="O97" i="18" l="1"/>
  <c r="O107" i="18" s="1"/>
  <c r="L98" i="18"/>
  <c r="AE36" i="18"/>
  <c r="AE37" i="18" s="1"/>
  <c r="M128" i="18"/>
  <c r="AC36" i="18"/>
  <c r="M107" i="18"/>
  <c r="L108" i="18" s="1"/>
  <c r="L114" i="18"/>
  <c r="AB36" i="18"/>
  <c r="AD36" i="18"/>
  <c r="AD37" i="18" s="1"/>
  <c r="Z36" i="18"/>
  <c r="AA36" i="18"/>
  <c r="T113" i="18"/>
  <c r="J128" i="18"/>
  <c r="AB37" i="18" l="1"/>
  <c r="AA13" i="18"/>
  <c r="AB13" i="18" s="1"/>
  <c r="L117" i="18"/>
  <c r="O113" i="18"/>
  <c r="N113" i="18"/>
  <c r="O125" i="18"/>
  <c r="O127" i="18"/>
  <c r="O121" i="18"/>
  <c r="O123" i="18"/>
  <c r="AC37" i="18"/>
  <c r="AA14" i="18"/>
  <c r="AB14" i="18" s="1"/>
  <c r="Y14" i="18"/>
  <c r="AA37" i="18"/>
  <c r="O120" i="18"/>
  <c r="Z37" i="18"/>
  <c r="Y13" i="18"/>
  <c r="AC13" i="18" l="1"/>
  <c r="AD13" i="18" s="1"/>
  <c r="Z13" i="18"/>
  <c r="N117" i="18"/>
  <c r="M116" i="18" s="1"/>
  <c r="O128" i="18"/>
  <c r="Z14" i="18"/>
  <c r="AC14" i="18"/>
  <c r="AD14" i="18" s="1"/>
  <c r="AO21" i="18" l="1"/>
  <c r="AO24" i="18"/>
  <c r="AK29" i="18"/>
  <c r="AO31" i="18"/>
  <c r="AM34" i="18"/>
  <c r="AM28" i="18"/>
  <c r="AL22" i="18"/>
  <c r="AN25" i="18"/>
  <c r="AN29" i="18"/>
  <c r="AJ32" i="18"/>
  <c r="AN34" i="18"/>
  <c r="AL34" i="18"/>
  <c r="AM22" i="18"/>
  <c r="AO25" i="18"/>
  <c r="AO29" i="18"/>
  <c r="AK32" i="18"/>
  <c r="AO34" i="18"/>
  <c r="AN22" i="18"/>
  <c r="AJ26" i="18"/>
  <c r="AJ30" i="18"/>
  <c r="AN32" i="18"/>
  <c r="AL35" i="18"/>
  <c r="AO22" i="18"/>
  <c r="AK26" i="18"/>
  <c r="AK30" i="18"/>
  <c r="AO32" i="18"/>
  <c r="AM35" i="18"/>
  <c r="AN31" i="18"/>
  <c r="AL23" i="18"/>
  <c r="AJ27" i="18"/>
  <c r="AL30" i="18"/>
  <c r="AJ33" i="18"/>
  <c r="AN35" i="18"/>
  <c r="AM23" i="18"/>
  <c r="AK27" i="18"/>
  <c r="AM30" i="18"/>
  <c r="AK33" i="18"/>
  <c r="AO35" i="18"/>
  <c r="AN21" i="18"/>
  <c r="AN23" i="18"/>
  <c r="AN27" i="18"/>
  <c r="AN30" i="18"/>
  <c r="AL33" i="18"/>
  <c r="AJ29" i="18"/>
  <c r="AK35" i="18"/>
  <c r="AO23" i="18"/>
  <c r="AO27" i="18"/>
  <c r="AO30" i="18"/>
  <c r="AM33" i="18"/>
  <c r="AO26" i="18"/>
  <c r="AN24" i="18"/>
  <c r="AL21" i="18"/>
  <c r="AL24" i="18"/>
  <c r="AN28" i="18"/>
  <c r="AL31" i="18"/>
  <c r="AN33" i="18"/>
  <c r="AK23" i="18"/>
  <c r="AM21" i="18"/>
  <c r="AM24" i="18"/>
  <c r="AO28" i="18"/>
  <c r="AM31" i="18"/>
  <c r="AO33" i="18"/>
  <c r="M113" i="18"/>
  <c r="M117" i="18" s="1"/>
  <c r="AM26" i="18" l="1"/>
  <c r="AO36" i="18"/>
  <c r="AO37" i="18" s="1"/>
  <c r="AJ23" i="18"/>
  <c r="AK31" i="18"/>
  <c r="AK34" i="18"/>
  <c r="AL26" i="18"/>
  <c r="AL25" i="18"/>
  <c r="AK28" i="18"/>
  <c r="AK22" i="18"/>
  <c r="AJ34" i="18"/>
  <c r="AK21" i="18"/>
  <c r="AL28" i="18"/>
  <c r="AL29" i="18"/>
  <c r="AM25" i="18"/>
  <c r="AJ35" i="18"/>
  <c r="AN26" i="18"/>
  <c r="AN36" i="18" s="1"/>
  <c r="AN37" i="18" s="1"/>
  <c r="AJ31" i="18"/>
  <c r="AM29" i="18"/>
  <c r="AJ28" i="18"/>
  <c r="AJ22" i="18"/>
  <c r="AJ21" i="18"/>
  <c r="AJ25" i="18" l="1"/>
  <c r="AK25" i="18"/>
  <c r="AL32" i="18"/>
  <c r="AM32" i="18"/>
  <c r="AK24" i="18"/>
  <c r="AJ24" i="18"/>
  <c r="AJ36" i="18" l="1"/>
  <c r="AJ37" i="18" s="1"/>
  <c r="AK36" i="18"/>
  <c r="AM27" i="18"/>
  <c r="AM36" i="18" s="1"/>
  <c r="AL27" i="18"/>
  <c r="AL36" i="18" s="1"/>
  <c r="AI13" i="18" l="1"/>
  <c r="AL37" i="18"/>
  <c r="AJ13" i="18"/>
  <c r="A13" i="18" s="1"/>
  <c r="AJ14" i="18"/>
  <c r="AM37" i="18"/>
  <c r="AK37" i="18"/>
  <c r="AI14" i="18"/>
  <c r="AK13" i="18"/>
  <c r="AK14" i="18" l="1"/>
  <c r="K35" i="30" l="1"/>
  <c r="K73" i="30" s="1"/>
  <c r="N35" i="30" l="1"/>
  <c r="P35" i="30"/>
  <c r="H75" i="30" l="1"/>
  <c r="N75" i="30" s="1"/>
  <c r="P73" i="30"/>
  <c r="H94" i="30" l="1"/>
  <c r="N94" i="30" s="1"/>
</calcChain>
</file>

<file path=xl/comments1.xml><?xml version="1.0" encoding="utf-8"?>
<comments xmlns="http://schemas.openxmlformats.org/spreadsheetml/2006/main">
  <authors>
    <author>Συντάκτης</author>
  </authors>
  <commentList>
    <comment ref="J22" authorId="0" shapeId="0">
      <text>
        <r>
          <rPr>
            <sz val="9"/>
            <color indexed="81"/>
            <rFont val="Tahoma"/>
            <family val="2"/>
            <charset val="161"/>
          </rPr>
          <t xml:space="preserve">Στοιχεία από Σχέδιο δράσης ΕΥΔ: Δημόσια Δαπάνη ΠΠ 21-27  (χωρίς ΦΠΑ) </t>
        </r>
      </text>
    </comment>
    <comment ref="J23" authorId="0" shapeId="0">
      <text>
        <r>
          <rPr>
            <b/>
            <sz val="9"/>
            <color indexed="81"/>
            <rFont val="Tahoma"/>
            <family val="2"/>
            <charset val="161"/>
          </rPr>
          <t>Συντάκτης:</t>
        </r>
        <r>
          <rPr>
            <sz val="9"/>
            <color indexed="81"/>
            <rFont val="Tahoma"/>
            <family val="2"/>
            <charset val="161"/>
          </rPr>
          <t xml:space="preserve">
π/υ από ΑΜΑΕ χωρίς ΦΠΑ</t>
        </r>
      </text>
    </comment>
    <comment ref="K23" authorId="0" shapeId="0">
      <text>
        <r>
          <rPr>
            <b/>
            <sz val="9"/>
            <color indexed="81"/>
            <rFont val="Tahoma"/>
            <family val="2"/>
            <charset val="161"/>
          </rPr>
          <t>Συντάκτης:</t>
        </r>
        <r>
          <rPr>
            <sz val="9"/>
            <color indexed="81"/>
            <rFont val="Tahoma"/>
            <family val="2"/>
            <charset val="161"/>
          </rPr>
          <t xml:space="preserve">
π/υ με έκπτωση 15% και FG 75%</t>
        </r>
      </text>
    </comment>
    <comment ref="J24" authorId="0" shapeId="0">
      <text>
        <r>
          <rPr>
            <b/>
            <sz val="9"/>
            <color indexed="81"/>
            <rFont val="Tahoma"/>
            <family val="2"/>
            <charset val="161"/>
          </rPr>
          <t>Συντάκτης:</t>
        </r>
        <r>
          <rPr>
            <sz val="9"/>
            <color indexed="81"/>
            <rFont val="Tahoma"/>
            <family val="2"/>
            <charset val="161"/>
          </rPr>
          <t xml:space="preserve">
π/υ από ΑΜΑΕ χωρίς ΦΠΑ</t>
        </r>
      </text>
    </comment>
    <comment ref="K24" authorId="0" shapeId="0">
      <text>
        <r>
          <rPr>
            <b/>
            <sz val="9"/>
            <color indexed="81"/>
            <rFont val="Tahoma"/>
            <family val="2"/>
            <charset val="161"/>
          </rPr>
          <t>Συντάκτης:</t>
        </r>
        <r>
          <rPr>
            <sz val="9"/>
            <color indexed="81"/>
            <rFont val="Tahoma"/>
            <family val="2"/>
            <charset val="161"/>
          </rPr>
          <t xml:space="preserve">
π/υ με έκπτωση 15% και FG 75%</t>
        </r>
      </text>
    </comment>
    <comment ref="J26" authorId="0" shapeId="0">
      <text>
        <r>
          <rPr>
            <b/>
            <sz val="9"/>
            <color indexed="81"/>
            <rFont val="Tahoma"/>
            <family val="2"/>
            <charset val="161"/>
          </rPr>
          <t>Συντάκτης:</t>
        </r>
        <r>
          <rPr>
            <sz val="9"/>
            <color indexed="81"/>
            <rFont val="Tahoma"/>
            <family val="2"/>
            <charset val="161"/>
          </rPr>
          <t xml:space="preserve">
εκτίμηση π/υ από ΥΠΥΜΕ για 500 ηλεκτρ.λεωφ</t>
        </r>
      </text>
    </comment>
    <comment ref="K26" authorId="0" shapeId="0">
      <text>
        <r>
          <rPr>
            <sz val="9"/>
            <color indexed="81"/>
            <rFont val="Tahoma"/>
            <family val="2"/>
            <charset val="161"/>
          </rPr>
          <t xml:space="preserve">με εκπτωση 10% και FG 90%
</t>
        </r>
      </text>
    </comment>
    <comment ref="J34" authorId="0" shapeId="0">
      <text>
        <r>
          <rPr>
            <b/>
            <sz val="9"/>
            <color indexed="81"/>
            <rFont val="Tahoma"/>
            <family val="2"/>
            <charset val="161"/>
          </rPr>
          <t>Συντάκτης:</t>
        </r>
        <r>
          <rPr>
            <sz val="9"/>
            <color indexed="81"/>
            <rFont val="Tahoma"/>
            <family val="2"/>
            <charset val="161"/>
          </rPr>
          <t xml:space="preserve">
π/υ από στοιχεία ΕΥΔ χωρίς ΦΠΑ
</t>
        </r>
      </text>
    </comment>
    <comment ref="K34" authorId="0" shapeId="0">
      <text>
        <r>
          <rPr>
            <b/>
            <sz val="9"/>
            <color indexed="81"/>
            <rFont val="Tahoma"/>
            <family val="2"/>
            <charset val="161"/>
          </rPr>
          <t>Συντάκτης:</t>
        </r>
        <r>
          <rPr>
            <sz val="9"/>
            <color indexed="81"/>
            <rFont val="Tahoma"/>
            <family val="2"/>
            <charset val="161"/>
          </rPr>
          <t xml:space="preserve">
π/υ  - 25% έκπτωση με FG 80%</t>
        </r>
      </text>
    </comment>
    <comment ref="J36" authorId="0" shapeId="0">
      <text>
        <r>
          <rPr>
            <b/>
            <sz val="9"/>
            <color indexed="81"/>
            <rFont val="Tahoma"/>
            <family val="2"/>
            <charset val="161"/>
          </rPr>
          <t>Συντάκτης:</t>
        </r>
        <r>
          <rPr>
            <sz val="9"/>
            <color indexed="81"/>
            <rFont val="Tahoma"/>
            <family val="2"/>
            <charset val="161"/>
          </rPr>
          <t xml:space="preserve">
π/υ ΕΣΤΥΜ
χωρίς ΦΠΑ</t>
        </r>
      </text>
    </comment>
    <comment ref="K36" authorId="0" shapeId="0">
      <text>
        <r>
          <rPr>
            <b/>
            <sz val="9"/>
            <color indexed="81"/>
            <rFont val="Tahoma"/>
            <family val="2"/>
            <charset val="161"/>
          </rPr>
          <t>Συντάκτης:</t>
        </r>
        <r>
          <rPr>
            <sz val="9"/>
            <color indexed="81"/>
            <rFont val="Tahoma"/>
            <family val="2"/>
            <charset val="161"/>
          </rPr>
          <t xml:space="preserve">
π/υ ΕΣΤΥΜ - έκπτωση 20% και FG 80%</t>
        </r>
      </text>
    </comment>
    <comment ref="J37" authorId="0" shapeId="0">
      <text>
        <r>
          <rPr>
            <b/>
            <sz val="9"/>
            <color indexed="81"/>
            <rFont val="Tahoma"/>
            <family val="2"/>
            <charset val="161"/>
          </rPr>
          <t>Συντάκτης:</t>
        </r>
        <r>
          <rPr>
            <sz val="9"/>
            <color indexed="81"/>
            <rFont val="Tahoma"/>
            <family val="2"/>
            <charset val="161"/>
          </rPr>
          <t xml:space="preserve">
π/υ: εκτίμηση ΕΥΔ χωρίς ΦΠΑ</t>
        </r>
      </text>
    </comment>
    <comment ref="K37" authorId="0" shapeId="0">
      <text>
        <r>
          <rPr>
            <b/>
            <sz val="9"/>
            <color indexed="81"/>
            <rFont val="Tahoma"/>
            <family val="2"/>
            <charset val="161"/>
          </rPr>
          <t>Συντάκτης:</t>
        </r>
        <r>
          <rPr>
            <sz val="9"/>
            <color indexed="81"/>
            <rFont val="Tahoma"/>
            <family val="2"/>
            <charset val="161"/>
          </rPr>
          <t xml:space="preserve">
π/υ  - έκπτωση 20% και FG 90%</t>
        </r>
      </text>
    </comment>
    <comment ref="J42" authorId="0" shapeId="0">
      <text>
        <r>
          <rPr>
            <b/>
            <sz val="9"/>
            <color indexed="81"/>
            <rFont val="Tahoma"/>
            <family val="2"/>
            <charset val="161"/>
          </rPr>
          <t>Συντάκτης:</t>
        </r>
        <r>
          <rPr>
            <sz val="9"/>
            <color indexed="81"/>
            <rFont val="Tahoma"/>
            <family val="2"/>
            <charset val="161"/>
          </rPr>
          <t xml:space="preserve">
από Σχέδιο Δράσης. Έχει συνυπολογισθεί έκπτωση και FG 100%</t>
        </r>
      </text>
    </comment>
    <comment ref="K42" authorId="0" shapeId="0">
      <text>
        <r>
          <rPr>
            <b/>
            <sz val="9"/>
            <color indexed="81"/>
            <rFont val="Tahoma"/>
            <family val="2"/>
            <charset val="161"/>
          </rPr>
          <t>Συντάκτης:</t>
        </r>
        <r>
          <rPr>
            <sz val="9"/>
            <color indexed="81"/>
            <rFont val="Tahoma"/>
            <family val="2"/>
            <charset val="161"/>
          </rPr>
          <t xml:space="preserve">
από Σχέδιο Δράσης. Έχει συνυπολογισθεί έκπτωση και FG 100%</t>
        </r>
      </text>
    </comment>
    <comment ref="J45" authorId="0" shapeId="0">
      <text>
        <r>
          <rPr>
            <b/>
            <sz val="9"/>
            <color indexed="81"/>
            <rFont val="Tahoma"/>
            <family val="2"/>
            <charset val="161"/>
          </rPr>
          <t>Π/Υ Β' φάσης</t>
        </r>
        <r>
          <rPr>
            <sz val="9"/>
            <color indexed="81"/>
            <rFont val="Tahoma"/>
            <family val="2"/>
            <charset val="161"/>
          </rPr>
          <t xml:space="preserve"> χωρίς ΦΠΑ
</t>
        </r>
      </text>
    </comment>
    <comment ref="J46" authorId="0" shapeId="0">
      <text>
        <r>
          <rPr>
            <sz val="9"/>
            <color indexed="81"/>
            <rFont val="Tahoma"/>
            <family val="2"/>
            <charset val="161"/>
          </rPr>
          <t xml:space="preserve">
</t>
        </r>
        <r>
          <rPr>
            <b/>
            <sz val="9"/>
            <color indexed="81"/>
            <rFont val="Tahoma"/>
            <family val="2"/>
            <charset val="161"/>
          </rPr>
          <t>Π/Υ Β' φάσης</t>
        </r>
        <r>
          <rPr>
            <sz val="9"/>
            <color indexed="81"/>
            <rFont val="Tahoma"/>
            <family val="2"/>
            <charset val="161"/>
          </rPr>
          <t xml:space="preserve"> χωρίς ΦΠΑ</t>
        </r>
      </text>
    </comment>
    <comment ref="J47" authorId="0" shapeId="0">
      <text>
        <r>
          <rPr>
            <b/>
            <sz val="9"/>
            <color indexed="81"/>
            <rFont val="Tahoma"/>
            <family val="2"/>
            <charset val="161"/>
          </rPr>
          <t xml:space="preserve">Π/Υ Β' φάσης </t>
        </r>
        <r>
          <rPr>
            <sz val="9"/>
            <color indexed="81"/>
            <rFont val="Tahoma"/>
            <family val="2"/>
            <charset val="161"/>
          </rPr>
          <t xml:space="preserve"> (χωρίς ΦΠΑ)
</t>
        </r>
      </text>
    </comment>
    <comment ref="J48" authorId="0" shapeId="0">
      <text>
        <r>
          <rPr>
            <b/>
            <sz val="9"/>
            <color indexed="81"/>
            <rFont val="Tahoma"/>
            <family val="2"/>
            <charset val="161"/>
          </rPr>
          <t>Συντάκτης:</t>
        </r>
        <r>
          <rPr>
            <sz val="9"/>
            <color indexed="81"/>
            <rFont val="Tahoma"/>
            <family val="2"/>
            <charset val="161"/>
          </rPr>
          <t xml:space="preserve">
π/υ ΕΣΤΥΜ χωρίς ΦΠΑ</t>
        </r>
      </text>
    </comment>
    <comment ref="K48" authorId="0" shapeId="0">
      <text>
        <r>
          <rPr>
            <b/>
            <sz val="9"/>
            <color indexed="81"/>
            <rFont val="Tahoma"/>
            <family val="2"/>
            <charset val="161"/>
          </rPr>
          <t>Συντάκτης:</t>
        </r>
        <r>
          <rPr>
            <sz val="9"/>
            <color indexed="81"/>
            <rFont val="Tahoma"/>
            <family val="2"/>
            <charset val="161"/>
          </rPr>
          <t xml:space="preserve">
π/υ - έκπτωση 15% και FG 100%</t>
        </r>
      </text>
    </comment>
    <comment ref="J49" authorId="0" shapeId="0">
      <text>
        <r>
          <rPr>
            <b/>
            <sz val="9"/>
            <color indexed="81"/>
            <rFont val="Tahoma"/>
            <family val="2"/>
            <charset val="161"/>
          </rPr>
          <t>Συντάκτης:</t>
        </r>
        <r>
          <rPr>
            <sz val="9"/>
            <color indexed="81"/>
            <rFont val="Tahoma"/>
            <family val="2"/>
            <charset val="161"/>
          </rPr>
          <t xml:space="preserve">
π/υ ΟΣΕ, εκτίμηση Β φάσης ΕΥΔ
χωρίς ΦΠΑ</t>
        </r>
      </text>
    </comment>
    <comment ref="K49" authorId="0" shapeId="0">
      <text>
        <r>
          <rPr>
            <b/>
            <sz val="9"/>
            <color indexed="81"/>
            <rFont val="Tahoma"/>
            <family val="2"/>
            <charset val="161"/>
          </rPr>
          <t>Συντάκτης:</t>
        </r>
        <r>
          <rPr>
            <sz val="9"/>
            <color indexed="81"/>
            <rFont val="Tahoma"/>
            <family val="2"/>
            <charset val="161"/>
          </rPr>
          <t xml:space="preserve">
π/υ - έκπτωση 15% και FG 100%</t>
        </r>
      </text>
    </comment>
    <comment ref="J53" authorId="0" shapeId="0">
      <text>
        <r>
          <rPr>
            <b/>
            <sz val="9"/>
            <color indexed="81"/>
            <rFont val="Tahoma"/>
            <family val="2"/>
            <charset val="161"/>
          </rPr>
          <t xml:space="preserve">ΣΠ Χανιά-Χερρσόνησος 
</t>
        </r>
        <r>
          <rPr>
            <sz val="9"/>
            <color indexed="81"/>
            <rFont val="Tahoma"/>
            <family val="2"/>
            <charset val="161"/>
          </rPr>
          <t xml:space="preserve">650 εκ€ ΧΣΔ (χωρίς την προαίρεση για Χανιά -Καστέλι +200 εκ€)
</t>
        </r>
      </text>
    </comment>
    <comment ref="K53" authorId="0" shapeId="0">
      <text>
        <r>
          <rPr>
            <b/>
            <sz val="9"/>
            <color indexed="81"/>
            <rFont val="Tahoma"/>
            <family val="2"/>
            <charset val="161"/>
          </rPr>
          <t xml:space="preserve">ΣΠ Χανιά-Χερρσόνησος 
</t>
        </r>
        <r>
          <rPr>
            <sz val="9"/>
            <color indexed="81"/>
            <rFont val="Tahoma"/>
            <family val="2"/>
            <charset val="161"/>
          </rPr>
          <t xml:space="preserve">650 εκ€ ΧΣΔ (χωρίς την προαίρεση για Χανιά -Καστέλι +200 εκ€)
</t>
        </r>
      </text>
    </comment>
    <comment ref="J54" authorId="0" shapeId="0">
      <text>
        <r>
          <rPr>
            <b/>
            <sz val="9"/>
            <color indexed="81"/>
            <rFont val="Tahoma"/>
            <family val="2"/>
            <charset val="161"/>
          </rPr>
          <t>Συντάκτης:</t>
        </r>
        <r>
          <rPr>
            <sz val="9"/>
            <color indexed="81"/>
            <rFont val="Tahoma"/>
            <family val="2"/>
            <charset val="161"/>
          </rPr>
          <t xml:space="preserve">
αναλυτικά στοιχεία ΕΥΔ
π/υ χωρίς ΦΠΑ, με 10% απαλλοτριώσεις και λοιπά κόστη</t>
        </r>
      </text>
    </comment>
    <comment ref="K54" authorId="0" shapeId="0">
      <text>
        <r>
          <rPr>
            <b/>
            <sz val="9"/>
            <color indexed="81"/>
            <rFont val="Tahoma"/>
            <family val="2"/>
            <charset val="161"/>
          </rPr>
          <t>Συντάκτης:</t>
        </r>
        <r>
          <rPr>
            <sz val="9"/>
            <color indexed="81"/>
            <rFont val="Tahoma"/>
            <family val="2"/>
            <charset val="161"/>
          </rPr>
          <t xml:space="preserve">
αναλυτικά στοιχεία ΕΥΔ
π/υ χωρίς ΦΠΑ, με 10% απαλλοτριώσεις και λοιπά κόστη</t>
        </r>
      </text>
    </comment>
    <comment ref="J55" authorId="0" shapeId="0">
      <text>
        <r>
          <rPr>
            <b/>
            <sz val="9"/>
            <color indexed="81"/>
            <rFont val="Tahoma"/>
            <family val="2"/>
            <charset val="161"/>
          </rPr>
          <t>Συντάκτης:</t>
        </r>
        <r>
          <rPr>
            <sz val="9"/>
            <color indexed="81"/>
            <rFont val="Tahoma"/>
            <family val="2"/>
            <charset val="161"/>
          </rPr>
          <t xml:space="preserve">
π/υ προαιρέσεων  (χωρίς
 ΦΠΑ)
</t>
        </r>
      </text>
    </comment>
    <comment ref="K55" authorId="0" shapeId="0">
      <text>
        <r>
          <rPr>
            <b/>
            <sz val="9"/>
            <color indexed="81"/>
            <rFont val="Tahoma"/>
            <family val="2"/>
            <charset val="161"/>
          </rPr>
          <t>Συντάκτης:</t>
        </r>
        <r>
          <rPr>
            <sz val="9"/>
            <color indexed="81"/>
            <rFont val="Tahoma"/>
            <family val="2"/>
            <charset val="161"/>
          </rPr>
          <t xml:space="preserve">
π/υ χωρίς ΦΠΑ και 30% έκπτωση
</t>
        </r>
      </text>
    </comment>
    <comment ref="J57" authorId="0" shapeId="0">
      <text>
        <r>
          <rPr>
            <b/>
            <sz val="9"/>
            <color indexed="81"/>
            <rFont val="Tahoma"/>
            <family val="2"/>
            <charset val="161"/>
          </rPr>
          <t>Συντάκτης:</t>
        </r>
        <r>
          <rPr>
            <sz val="9"/>
            <color indexed="81"/>
            <rFont val="Tahoma"/>
            <family val="2"/>
            <charset val="161"/>
          </rPr>
          <t xml:space="preserve">
π/υ Περιφέρειας Ηπείρου χωρις ΦΠΑ και απαλλοτριώσεις 40 εκ€</t>
        </r>
      </text>
    </comment>
    <comment ref="K57" authorId="0" shapeId="0">
      <text>
        <r>
          <rPr>
            <b/>
            <sz val="9"/>
            <color indexed="81"/>
            <rFont val="Tahoma"/>
            <family val="2"/>
            <charset val="161"/>
          </rPr>
          <t>Συντάκτης:</t>
        </r>
        <r>
          <rPr>
            <sz val="9"/>
            <color indexed="81"/>
            <rFont val="Tahoma"/>
            <family val="2"/>
            <charset val="161"/>
          </rPr>
          <t xml:space="preserve">
π/υ χωρίς ΦΠΑ - 30% έκπτωση
</t>
        </r>
      </text>
    </comment>
    <comment ref="J62" authorId="0" shapeId="0">
      <text>
        <r>
          <rPr>
            <b/>
            <sz val="9"/>
            <color indexed="81"/>
            <rFont val="Tahoma"/>
            <family val="2"/>
            <charset val="161"/>
          </rPr>
          <t>Συντάκτης:</t>
        </r>
        <r>
          <rPr>
            <sz val="9"/>
            <color indexed="81"/>
            <rFont val="Tahoma"/>
            <family val="2"/>
            <charset val="161"/>
          </rPr>
          <t xml:space="preserve">
π/υ από ΥΠΥΜΕ χωρίς ΦΠΑ</t>
        </r>
      </text>
    </comment>
    <comment ref="K62" authorId="0" shapeId="0">
      <text>
        <r>
          <rPr>
            <b/>
            <sz val="9"/>
            <color indexed="81"/>
            <rFont val="Tahoma"/>
            <family val="2"/>
            <charset val="161"/>
          </rPr>
          <t>Συντάκτης:</t>
        </r>
        <r>
          <rPr>
            <sz val="9"/>
            <color indexed="81"/>
            <rFont val="Tahoma"/>
            <family val="2"/>
            <charset val="161"/>
          </rPr>
          <t xml:space="preserve">
π/υ - 30%έκπτωση</t>
        </r>
      </text>
    </comment>
    <comment ref="J63" authorId="0" shapeId="0">
      <text>
        <r>
          <rPr>
            <b/>
            <sz val="9"/>
            <color indexed="81"/>
            <rFont val="Tahoma"/>
            <family val="2"/>
            <charset val="161"/>
          </rPr>
          <t>Συντάκτης:</t>
        </r>
        <r>
          <rPr>
            <sz val="9"/>
            <color indexed="81"/>
            <rFont val="Tahoma"/>
            <family val="2"/>
            <charset val="161"/>
          </rPr>
          <t xml:space="preserve">
μειωμένη διατομή χωρίς ΦΠΑ, με απαλλοτριώσεις 35εκ</t>
        </r>
      </text>
    </comment>
    <comment ref="K63" authorId="0" shapeId="0">
      <text>
        <r>
          <rPr>
            <b/>
            <sz val="9"/>
            <color indexed="81"/>
            <rFont val="Tahoma"/>
            <family val="2"/>
            <charset val="161"/>
          </rPr>
          <t>Συντάκτης:</t>
        </r>
        <r>
          <rPr>
            <sz val="9"/>
            <color indexed="81"/>
            <rFont val="Tahoma"/>
            <family val="2"/>
            <charset val="161"/>
          </rPr>
          <t xml:space="preserve">
π/υ με έκπτωση 30% και 10% απαλλοτριώσεις</t>
        </r>
      </text>
    </comment>
    <comment ref="K64" authorId="0" shapeId="0">
      <text>
        <r>
          <rPr>
            <b/>
            <sz val="9"/>
            <color indexed="81"/>
            <rFont val="Tahoma"/>
            <family val="2"/>
            <charset val="161"/>
          </rPr>
          <t>Συντάκτης:</t>
        </r>
        <r>
          <rPr>
            <sz val="9"/>
            <color indexed="81"/>
            <rFont val="Tahoma"/>
            <family val="2"/>
            <charset val="161"/>
          </rPr>
          <t xml:space="preserve">
κουβάς</t>
        </r>
      </text>
    </comment>
    <comment ref="J66" authorId="0" shapeId="0">
      <text>
        <r>
          <rPr>
            <b/>
            <sz val="9"/>
            <color indexed="81"/>
            <rFont val="Tahoma"/>
            <family val="2"/>
            <charset val="161"/>
          </rPr>
          <t>Συντάκτης:</t>
        </r>
        <r>
          <rPr>
            <sz val="9"/>
            <color indexed="81"/>
            <rFont val="Tahoma"/>
            <family val="2"/>
            <charset val="161"/>
          </rPr>
          <t xml:space="preserve">
π/υ πίνακα Καραγιάννη με ΦΠΑ</t>
        </r>
      </text>
    </comment>
    <comment ref="K66" authorId="0" shapeId="0">
      <text>
        <r>
          <rPr>
            <b/>
            <sz val="9"/>
            <color indexed="81"/>
            <rFont val="Tahoma"/>
            <family val="2"/>
            <charset val="161"/>
          </rPr>
          <t>Συντάκτης:</t>
        </r>
        <r>
          <rPr>
            <sz val="9"/>
            <color indexed="81"/>
            <rFont val="Tahoma"/>
            <family val="2"/>
            <charset val="161"/>
          </rPr>
          <t xml:space="preserve">
π/υ χωρις ΦΠΑ - 30% έκπτωση</t>
        </r>
      </text>
    </comment>
    <comment ref="K68" authorId="0" shapeId="0">
      <text>
        <r>
          <rPr>
            <b/>
            <sz val="9"/>
            <color indexed="81"/>
            <rFont val="Tahoma"/>
            <family val="2"/>
            <charset val="161"/>
          </rPr>
          <t>Συντάκτης:</t>
        </r>
        <r>
          <rPr>
            <sz val="9"/>
            <color indexed="81"/>
            <rFont val="Tahoma"/>
            <family val="2"/>
            <charset val="161"/>
          </rPr>
          <t xml:space="preserve">
εκτίμηση ΕΥΔ χωρίς ΦΠΑ</t>
        </r>
      </text>
    </comment>
    <comment ref="K74" authorId="0" shapeId="0">
      <text>
        <r>
          <rPr>
            <sz val="9"/>
            <color indexed="81"/>
            <rFont val="Tahoma"/>
            <family val="2"/>
            <charset val="161"/>
          </rPr>
          <t>π/υ χωρις ΦΠΑ - 30% έκπτωση</t>
        </r>
      </text>
    </comment>
    <comment ref="J76" authorId="0" shapeId="0">
      <text>
        <r>
          <rPr>
            <b/>
            <sz val="9"/>
            <color indexed="81"/>
            <rFont val="Tahoma"/>
            <family val="2"/>
            <charset val="161"/>
          </rPr>
          <t>Συντάκτης:</t>
        </r>
        <r>
          <rPr>
            <sz val="9"/>
            <color indexed="81"/>
            <rFont val="Tahoma"/>
            <family val="2"/>
            <charset val="161"/>
          </rPr>
          <t xml:space="preserve">
π/υ από στοιχεία ΕΥΔ χωρίς ΦΠΑ</t>
        </r>
      </text>
    </comment>
    <comment ref="K76" authorId="0" shapeId="0">
      <text>
        <r>
          <rPr>
            <b/>
            <sz val="9"/>
            <color indexed="81"/>
            <rFont val="Tahoma"/>
            <family val="2"/>
            <charset val="161"/>
          </rPr>
          <t>Συντάκτης:</t>
        </r>
        <r>
          <rPr>
            <sz val="9"/>
            <color indexed="81"/>
            <rFont val="Tahoma"/>
            <family val="2"/>
            <charset val="161"/>
          </rPr>
          <t xml:space="preserve">
π/υ - έκπτωση 25% και με FG80%</t>
        </r>
      </text>
    </comment>
    <comment ref="J77" authorId="0" shapeId="0">
      <text>
        <r>
          <rPr>
            <b/>
            <sz val="9"/>
            <color indexed="81"/>
            <rFont val="Tahoma"/>
            <family val="2"/>
            <charset val="161"/>
          </rPr>
          <t>Συντάκτης:</t>
        </r>
        <r>
          <rPr>
            <sz val="9"/>
            <color indexed="81"/>
            <rFont val="Tahoma"/>
            <family val="2"/>
            <charset val="161"/>
          </rPr>
          <t xml:space="preserve">
π/υ από ΤΔΠ Εθνικού ΠΔΕ χωρίς ΦΠΑ</t>
        </r>
      </text>
    </comment>
    <comment ref="K77" authorId="0" shapeId="0">
      <text>
        <r>
          <rPr>
            <b/>
            <sz val="9"/>
            <color indexed="81"/>
            <rFont val="Tahoma"/>
            <family val="2"/>
            <charset val="161"/>
          </rPr>
          <t>Συντάκτης:</t>
        </r>
        <r>
          <rPr>
            <sz val="9"/>
            <color indexed="81"/>
            <rFont val="Tahoma"/>
            <family val="2"/>
            <charset val="161"/>
          </rPr>
          <t xml:space="preserve">
από ΤΔΠ Εθνικού ΠΔΕ:
380 χωρίς ΦΠΑ, έκπτωση 15% και FG 100%</t>
        </r>
      </text>
    </comment>
    <comment ref="J79" authorId="0" shapeId="0">
      <text>
        <r>
          <rPr>
            <b/>
            <sz val="9"/>
            <color indexed="81"/>
            <rFont val="Tahoma"/>
            <family val="2"/>
            <charset val="161"/>
          </rPr>
          <t>Συντάκτης:</t>
        </r>
        <r>
          <rPr>
            <sz val="9"/>
            <color indexed="81"/>
            <rFont val="Tahoma"/>
            <family val="2"/>
            <charset val="161"/>
          </rPr>
          <t xml:space="preserve">
π/υ ΟΣΕ χωρίς ΦΠΑ</t>
        </r>
      </text>
    </comment>
    <comment ref="K79" authorId="0" shapeId="0">
      <text>
        <r>
          <rPr>
            <b/>
            <sz val="9"/>
            <color indexed="81"/>
            <rFont val="Tahoma"/>
            <family val="2"/>
            <charset val="161"/>
          </rPr>
          <t>Συντάκτης:</t>
        </r>
        <r>
          <rPr>
            <sz val="9"/>
            <color indexed="81"/>
            <rFont val="Tahoma"/>
            <family val="2"/>
            <charset val="161"/>
          </rPr>
          <t xml:space="preserve">
π/υ - έκπτωση 25% και με FG80%</t>
        </r>
      </text>
    </comment>
    <comment ref="J83" authorId="0" shapeId="0">
      <text>
        <r>
          <rPr>
            <b/>
            <sz val="9"/>
            <color indexed="81"/>
            <rFont val="Tahoma"/>
            <family val="2"/>
            <charset val="161"/>
          </rPr>
          <t>Συντάκτης:</t>
        </r>
        <r>
          <rPr>
            <sz val="9"/>
            <color indexed="81"/>
            <rFont val="Tahoma"/>
            <family val="2"/>
            <charset val="161"/>
          </rPr>
          <t xml:space="preserve">
π/υ ΕΔΥΝΑΝΠ χωρίς ΦΠΑ</t>
        </r>
      </text>
    </comment>
    <comment ref="J84" authorId="0" shapeId="0">
      <text>
        <r>
          <rPr>
            <b/>
            <sz val="9"/>
            <color indexed="81"/>
            <rFont val="Tahoma"/>
            <family val="2"/>
            <charset val="161"/>
          </rPr>
          <t>Συντάκτης:</t>
        </r>
        <r>
          <rPr>
            <sz val="9"/>
            <color indexed="81"/>
            <rFont val="Tahoma"/>
            <family val="2"/>
            <charset val="161"/>
          </rPr>
          <t xml:space="preserve">
π/υ ΕΔΥΝΑΝΠ χωρίς
 ΦΠΑ</t>
        </r>
      </text>
    </comment>
    <comment ref="J86" authorId="0" shapeId="0">
      <text>
        <r>
          <rPr>
            <b/>
            <sz val="9"/>
            <color indexed="81"/>
            <rFont val="Tahoma"/>
            <family val="2"/>
            <charset val="161"/>
          </rPr>
          <t>Συντάκτης:</t>
        </r>
        <r>
          <rPr>
            <sz val="9"/>
            <color indexed="81"/>
            <rFont val="Tahoma"/>
            <family val="2"/>
            <charset val="161"/>
          </rPr>
          <t xml:space="preserve">
π/υ ΕΔΥΝΑΝΠ χωρίς
 ΦΠΑ</t>
        </r>
      </text>
    </comment>
    <comment ref="J87" authorId="0" shapeId="0">
      <text>
        <r>
          <rPr>
            <b/>
            <sz val="9"/>
            <color indexed="81"/>
            <rFont val="Tahoma"/>
            <family val="2"/>
            <charset val="161"/>
          </rPr>
          <t>Συντάκτης:</t>
        </r>
        <r>
          <rPr>
            <sz val="9"/>
            <color indexed="81"/>
            <rFont val="Tahoma"/>
            <family val="2"/>
            <charset val="161"/>
          </rPr>
          <t xml:space="preserve">
π/υ ΕΔΥΝΑΝΠ χωρίς
 ΦΠΑ</t>
        </r>
      </text>
    </comment>
    <comment ref="J91" authorId="0" shapeId="0">
      <text>
        <r>
          <rPr>
            <sz val="9"/>
            <color indexed="81"/>
            <rFont val="Tahoma"/>
            <family val="2"/>
            <charset val="161"/>
          </rPr>
          <t xml:space="preserve">π/υ ΕΔΥΝΑΝΠ χωρίς
 ΦΠΑ
</t>
        </r>
      </text>
    </comment>
    <comment ref="K91" authorId="0" shapeId="0">
      <text>
        <r>
          <rPr>
            <b/>
            <sz val="9"/>
            <color indexed="81"/>
            <rFont val="Tahoma"/>
            <family val="2"/>
            <charset val="161"/>
          </rPr>
          <t>Συντάκτης:</t>
        </r>
        <r>
          <rPr>
            <sz val="9"/>
            <color indexed="81"/>
            <rFont val="Tahoma"/>
            <family val="2"/>
            <charset val="161"/>
          </rPr>
          <t xml:space="preserve">
π/υ-10% εκπτωση</t>
        </r>
      </text>
    </comment>
    <comment ref="J92" authorId="0" shapeId="0">
      <text>
        <r>
          <rPr>
            <sz val="9"/>
            <color indexed="81"/>
            <rFont val="Tahoma"/>
            <family val="2"/>
            <charset val="161"/>
          </rPr>
          <t xml:space="preserve">π/υ ΕΔΥΝΑΝΠ χωρίς
 ΦΠΑ
</t>
        </r>
      </text>
    </comment>
    <comment ref="K92" authorId="0" shapeId="0">
      <text>
        <r>
          <rPr>
            <b/>
            <sz val="9"/>
            <color indexed="81"/>
            <rFont val="Tahoma"/>
            <family val="2"/>
            <charset val="161"/>
          </rPr>
          <t>Συντάκτης:</t>
        </r>
        <r>
          <rPr>
            <sz val="9"/>
            <color indexed="81"/>
            <rFont val="Tahoma"/>
            <family val="2"/>
            <charset val="161"/>
          </rPr>
          <t xml:space="preserve">
π/υ  10%</t>
        </r>
      </text>
    </comment>
  </commentList>
</comments>
</file>

<file path=xl/sharedStrings.xml><?xml version="1.0" encoding="utf-8"?>
<sst xmlns="http://schemas.openxmlformats.org/spreadsheetml/2006/main" count="854" uniqueCount="515">
  <si>
    <t>3.1</t>
  </si>
  <si>
    <t>4.1</t>
  </si>
  <si>
    <t>4.2</t>
  </si>
  <si>
    <t>5.1</t>
  </si>
  <si>
    <t>5.2</t>
  </si>
  <si>
    <t>6.1</t>
  </si>
  <si>
    <t>7.1</t>
  </si>
  <si>
    <t>Is projext possible to implement in the current 2014 - 20 period?</t>
  </si>
  <si>
    <t xml:space="preserve">OK </t>
  </si>
  <si>
    <t>OK project part of regional suburban rail priority axis</t>
  </si>
  <si>
    <t xml:space="preserve">OK subject to contract legal issues being cleared and MP application approved </t>
  </si>
  <si>
    <t>Not priority - This requires interregional co-operation. No satisfactory road network connection on BG side</t>
  </si>
  <si>
    <t>OK</t>
  </si>
  <si>
    <t>The project concerns the regeneration of road public transport service including the shift to zero emission vehicles</t>
  </si>
  <si>
    <t>Phasing possible only if TX1 node is completed in this period</t>
  </si>
  <si>
    <t>Unclear why project should be phased - Project part in Kiato - Patras should be split from the remaining project on the Athens - Thessalonica axis</t>
  </si>
  <si>
    <t>NO - More important regional connections e.g. Thiva - Elefsis</t>
  </si>
  <si>
    <t>OK - subject to demand analysis, regional plans and value engineering assessment - See also suggestions on cover note</t>
  </si>
  <si>
    <t>NO roads in Transition regions</t>
  </si>
  <si>
    <t>OK - Ensure co-ordination with other Funding instruments … RRF</t>
  </si>
  <si>
    <t>TOO GENERAL - Adapt to the PA description</t>
  </si>
  <si>
    <t>Idem</t>
  </si>
  <si>
    <t>Is phasing feasible? How does the investment comply with EMSA initiatives and priorities</t>
  </si>
  <si>
    <t>idem</t>
  </si>
  <si>
    <t>Is this investment linked to Civil Protection? If not, it is not eligible. More generally, is it feasible to phase the procurement of an aircraft?</t>
  </si>
  <si>
    <t>Is this for existing regional airports, otherwise not eligible. The investment should be in security, safety and air traffic management systems resulting from SESAR</t>
  </si>
  <si>
    <t>ΣΧΟΛΙΑ ΕΥΔ</t>
  </si>
  <si>
    <t>COHESION FUND</t>
  </si>
  <si>
    <t>ERDF</t>
  </si>
  <si>
    <t>ΠΡΟΓΡΑΜΜΑ "ΜΕΤΑΦΟΡΕΣ" 2021 - 2027</t>
  </si>
  <si>
    <t>ΣΤΟΧΟΣ ΠΟΛΙΤΙΚΗΣ</t>
  </si>
  <si>
    <t>ΠΡΟΤΕΡΑΙΟΤΗΤΑ</t>
  </si>
  <si>
    <t>ΤΙΤΛΟΣ ΕΡΓΟΥ</t>
  </si>
  <si>
    <t>ΚΑΤΑΣΤΑΣΗ ΕΡΓΟΥ</t>
  </si>
  <si>
    <t>Συνολικό Εκτιμώμενο Κόστος
(Σχέδιο Δράσης ΣΕΠ 2021, ΕΣΤΥΜ, κλπ)</t>
  </si>
  <si>
    <t>Στόχος Πολιτικής 2</t>
  </si>
  <si>
    <t>Μεταφερόμενο</t>
  </si>
  <si>
    <t>Τμηματοποιημένο</t>
  </si>
  <si>
    <t>Νέο</t>
  </si>
  <si>
    <t>??? Why phasing 
necessary ???</t>
  </si>
  <si>
    <t>Π 01</t>
  </si>
  <si>
    <t>Στόχος Πολιτικής 3</t>
  </si>
  <si>
    <t>Π 02</t>
  </si>
  <si>
    <t>Π 03</t>
  </si>
  <si>
    <t>Π 04</t>
  </si>
  <si>
    <t>ΣΥΝΟΛΟ του Π 04</t>
  </si>
  <si>
    <t>Π 05</t>
  </si>
  <si>
    <t>Π 06</t>
  </si>
  <si>
    <t>Στοχος Πολιτικής 3</t>
  </si>
  <si>
    <t>Π 07</t>
  </si>
  <si>
    <t>Αναβάθμιση λιμενικών υποδομών / ΛΑΠ</t>
  </si>
  <si>
    <t>Αναβάθμιση λιμενικών υποδομών / ΜΕΤ</t>
  </si>
  <si>
    <t>Π 08</t>
  </si>
  <si>
    <t>ΣΥΝΟΛΑ</t>
  </si>
  <si>
    <t>ΑΣΤΙΚΕΣ ΣΥΓΚΟΙΝΩΝΙΕΣ</t>
  </si>
  <si>
    <t>ΣΙΔΗΡΟΔΡΟΜΙΚΑ</t>
  </si>
  <si>
    <t>ΟΔΙΚΑ</t>
  </si>
  <si>
    <t>ΘΑΛΑΣΣΙΕΣ ΜΕΤΑΦΟΡΕΣ</t>
  </si>
  <si>
    <t>ΠΟΛΥΤΡΟΠΙΚΕΣ ΣΙΔΗΡΟΔΡΟΜΙΚΕΣ</t>
  </si>
  <si>
    <t>ΠΟΛΥΤΡΟΠΙΚΕΣ ΟΔΙΚΕΣ</t>
  </si>
  <si>
    <t>Π 02 - Π03</t>
  </si>
  <si>
    <t>Π 04 - Π 05</t>
  </si>
  <si>
    <t>ΣΔΔ στο Πρόγραμμα "Μεταφορές"</t>
  </si>
  <si>
    <t>GREENING</t>
  </si>
  <si>
    <t>Π 08:  Συστήματα ασφάλειας ναυσιπλοΐας και αεροναυτιλίας - ΤΑΜΕΙΟ ΣΥΝΟΧΗΣ</t>
  </si>
  <si>
    <t>Π 07: Συνδεσιμότητα και προσβασιμότητα των νησιών - ΕΤΠΑ</t>
  </si>
  <si>
    <t>ΣΥΣΤΗΜΑΤΑ ΝΑΥΣΙΠΛΟΪΑΣ</t>
  </si>
  <si>
    <t>ΣΥΣΤΗΜΑΤΑ ΑΕΡΟΝΑΥΤΙΛΙΑΣ</t>
  </si>
  <si>
    <t>ΣΥΝΟΛΟ της Π 01</t>
  </si>
  <si>
    <r>
      <t xml:space="preserve">Κατασκευή </t>
    </r>
    <r>
      <rPr>
        <b/>
        <sz val="10"/>
        <rFont val="Century Gothic"/>
        <family val="2"/>
        <charset val="161"/>
      </rPr>
      <t xml:space="preserve">Γραμμής 4 του Μετρό Αθήνας </t>
    </r>
    <r>
      <rPr>
        <sz val="10"/>
        <rFont val="Century Gothic"/>
        <family val="2"/>
        <charset val="161"/>
      </rPr>
      <t>στο τμήμα Άλσος Βεΐκου - Γουδή</t>
    </r>
  </si>
  <si>
    <r>
      <t xml:space="preserve">Επέκταση του Μετρό Θεσσαλονίκης </t>
    </r>
    <r>
      <rPr>
        <b/>
        <sz val="10"/>
        <rFont val="Century Gothic"/>
        <family val="2"/>
        <charset val="161"/>
      </rPr>
      <t>προς το Αεροδρόμιο "Μακεδονία"</t>
    </r>
  </si>
  <si>
    <r>
      <t xml:space="preserve">Εγκατάσταση Ηλεκτροκίνησης στο τμήμα του προαστιακού σιδηροδρόμου Θεσσαλονίκης από </t>
    </r>
    <r>
      <rPr>
        <b/>
        <sz val="10"/>
        <rFont val="Century Gothic"/>
        <family val="2"/>
        <charset val="161"/>
      </rPr>
      <t>Πλατύ μέχρι Έδεσσα</t>
    </r>
  </si>
  <si>
    <r>
      <t xml:space="preserve">Εγκατάσταση συστήματος σηματοδότησης και ETCS – Level 1 στη μονή σιδηροδρομική γραμμή </t>
    </r>
    <r>
      <rPr>
        <b/>
        <sz val="10"/>
        <rFont val="Century Gothic"/>
        <family val="2"/>
        <charset val="161"/>
      </rPr>
      <t>Θεσσαλονίκη – Ειδομένη</t>
    </r>
    <r>
      <rPr>
        <sz val="10"/>
        <rFont val="Century Gothic"/>
        <family val="2"/>
        <charset val="161"/>
      </rPr>
      <t xml:space="preserve"> (μέσω της νέας  παραλλαγής στο τμήμα Πολύκαστρο – Ειδομένη) και αντικατάσταση 37 αλλαγών τροχιάς για τις ανάγκες της σηματοδότησης.</t>
    </r>
  </si>
  <si>
    <r>
      <t xml:space="preserve">Αναβάθμιση σηματοδότησης / τηλεδιοίκησης και Η/Μ σηράγγων στο τμήμα </t>
    </r>
    <r>
      <rPr>
        <b/>
        <sz val="10"/>
        <rFont val="Century Gothic"/>
        <family val="2"/>
        <charset val="161"/>
      </rPr>
      <t>ΣΚΑ – Κιάτο</t>
    </r>
  </si>
  <si>
    <t>ΣΥΝΟΛΟ της Π 02</t>
  </si>
  <si>
    <t>ΣΥΝΟΛΟ της Π 03</t>
  </si>
  <si>
    <r>
      <rPr>
        <b/>
        <sz val="10"/>
        <rFont val="Century Gothic"/>
        <family val="2"/>
        <charset val="161"/>
      </rPr>
      <t>ΒΟΑΚ</t>
    </r>
    <r>
      <rPr>
        <sz val="10"/>
        <rFont val="Century Gothic"/>
        <family val="2"/>
        <charset val="161"/>
      </rPr>
      <t>: ΧΑΝΙΑ  - ΧΕΡΣΟΝΗΣΟΣ (ΣΥΜΒΑΣΗ ΠΑΡΑΧΩΡΗΣΗΣ)</t>
    </r>
  </si>
  <si>
    <r>
      <t xml:space="preserve">Κατασκευή του αυτοκινητόδρομου </t>
    </r>
    <r>
      <rPr>
        <b/>
        <sz val="10"/>
        <rFont val="Century Gothic"/>
        <family val="2"/>
        <charset val="161"/>
      </rPr>
      <t>Πάτρα - Πύργος</t>
    </r>
  </si>
  <si>
    <r>
      <rPr>
        <b/>
        <sz val="10"/>
        <rFont val="Century Gothic"/>
        <family val="2"/>
        <charset val="161"/>
      </rPr>
      <t>Αναβάθμιση συνδέσεων</t>
    </r>
    <r>
      <rPr>
        <sz val="10"/>
        <rFont val="Century Gothic"/>
        <family val="2"/>
        <charset val="161"/>
      </rPr>
      <t xml:space="preserve"> με τον αυτοκινητόδρομο Πάτρα - Πύργος</t>
    </r>
  </si>
  <si>
    <r>
      <t xml:space="preserve">Κατασκευή οδικής σύνδεσης </t>
    </r>
    <r>
      <rPr>
        <b/>
        <sz val="10"/>
        <rFont val="Century Gothic"/>
        <family val="2"/>
        <charset val="161"/>
      </rPr>
      <t>Ιωάννινα - Κακκαβιά</t>
    </r>
  </si>
  <si>
    <r>
      <rPr>
        <b/>
        <sz val="10"/>
        <rFont val="Century Gothic"/>
        <family val="2"/>
        <charset val="161"/>
      </rPr>
      <t>Αναβάθμιση οδικών αξόνων</t>
    </r>
    <r>
      <rPr>
        <sz val="10"/>
        <rFont val="Century Gothic"/>
        <family val="2"/>
        <charset val="161"/>
      </rPr>
      <t xml:space="preserve"> αναλυτικού ΔΕΔ-Μ σε συνέργεια με ΠΕΠ</t>
    </r>
  </si>
  <si>
    <t>ΣΥΝΟΛΟ της Π 06</t>
  </si>
  <si>
    <t>ΣΥΝΟΛΟ της Π 07</t>
  </si>
  <si>
    <t>ΣΥΝΟΛΟ της Π 08</t>
  </si>
  <si>
    <t>ΣΥΝΟΛΟ της Π 05</t>
  </si>
  <si>
    <t>ΑΡΧΙΚΑ ΣΧΟΛΙΑ ΕΕ (DG REGIO)</t>
  </si>
  <si>
    <t>Ειδικος στόχος</t>
  </si>
  <si>
    <t>Δραση</t>
  </si>
  <si>
    <t>Ταμείο</t>
  </si>
  <si>
    <t>ΤΣ</t>
  </si>
  <si>
    <t>2.viii Urban mobility</t>
  </si>
  <si>
    <t>ΕΤΠΑ ΛΑΠ</t>
  </si>
  <si>
    <t>3ii</t>
  </si>
  <si>
    <t>3i</t>
  </si>
  <si>
    <t>1.1</t>
  </si>
  <si>
    <t>1.2</t>
  </si>
  <si>
    <t>2.1</t>
  </si>
  <si>
    <t>3.2</t>
  </si>
  <si>
    <t>ΕΤΠΑ ΜΕΤ</t>
  </si>
  <si>
    <t>5.3</t>
  </si>
  <si>
    <t>6.2</t>
  </si>
  <si>
    <t>7.2</t>
  </si>
  <si>
    <t>8.1</t>
  </si>
  <si>
    <t>8.2</t>
  </si>
  <si>
    <t>Δράση 1.1: Νέες / επεκτάσεις γραμμών ΜΕΤΡΟ Αθήνας και Θεσ/κης</t>
  </si>
  <si>
    <r>
      <t xml:space="preserve">Αναβάθμιση προαστιακού σιδηροδρόμου μεταξύ </t>
    </r>
    <r>
      <rPr>
        <b/>
        <sz val="10"/>
        <rFont val="Century Gothic"/>
        <family val="2"/>
        <charset val="161"/>
      </rPr>
      <t>ΣΣ ΚΑΤΩ ΑΧΑΪΑΣ και ΣΣ ΠΥΡΓΟΥ</t>
    </r>
  </si>
  <si>
    <t>Δράση 3.1: Ολοκλήρωση σιδηροδρομικού ΠΑΘΕ/Π</t>
  </si>
  <si>
    <t>Δράση 3.2: Εγκατάσταση σύγρονων συστημάτων σηματοδότησης, τηλεπικοινωνιών και διαχείρισης στο κεντρικό σιδηροδρομικό ΔΕΔ-Μ</t>
  </si>
  <si>
    <t>Δράση 4.1: Κατασκευή ελλειπόντων τμημάτων του αναλυτικού οδικού ΔΕΔ-Μ</t>
  </si>
  <si>
    <t>Δράση 4.2: Κατασκευή ελλειπόντων τμημάτων του κεντρικού οδικού ΔΕΔ-Μ</t>
  </si>
  <si>
    <t xml:space="preserve">Δράση 5.1: Κατασκευή / Αναβάθμιση αναλυτικού οδικού ΔΕΔ-Μ </t>
  </si>
  <si>
    <t>Δράση 5.2: Κατασκευή αστικών οδικών συνδέσεων με ΔΕΔ-Μ</t>
  </si>
  <si>
    <t>Δράση 5.3: Παρεμβάσεις βελτίωσης οδικής ασφάλειας</t>
  </si>
  <si>
    <t>Δράση 7.1: Αναβάθμιση λιμενικών υποδομών</t>
  </si>
  <si>
    <t>Δράση 8.1: Συστήματα ναυσιπλοΐας</t>
  </si>
  <si>
    <t>Δράση 8.2: Συστήματα αεροναυτιλίας</t>
  </si>
  <si>
    <t>Π 09: Τεχνική Βοήθεια -ΤΑΜΕΙΟ ΣΥΝΟΧΗΣ</t>
  </si>
  <si>
    <t>Δράσεις Τεχνικής Βοήθειας</t>
  </si>
  <si>
    <t>Π 09</t>
  </si>
  <si>
    <t>ΣΥΝΟΛΟ της Π 09</t>
  </si>
  <si>
    <t>Π 10: Τεχνική Βοήθεια -ΕΤΠΑ</t>
  </si>
  <si>
    <t>Π 10</t>
  </si>
  <si>
    <t>ΣΥΝΟΛΟ της Π 10</t>
  </si>
  <si>
    <t>Δράσεις Τεχνικής Βοήθειας / ΜΕΤ</t>
  </si>
  <si>
    <t>Δράσεις Τεχνικής Βοήθειας / ΛΑΠ</t>
  </si>
  <si>
    <t>ΣΥΝΟΛΑ ΜΕΤΑΦΟΡΩΝ</t>
  </si>
  <si>
    <t>ΓΕΝΙΚΟ ΣΥΝΟΛΟ</t>
  </si>
  <si>
    <t xml:space="preserve">Δράση 6.1: Οδικές συνδέσεις με λιμένες </t>
  </si>
  <si>
    <t>Δράση 6.2: Σιδηροδρομικές συνδέσεις με λιμένες και αεροδρόμια</t>
  </si>
  <si>
    <r>
      <rPr>
        <b/>
        <sz val="10"/>
        <color rgb="FFFF0000"/>
        <rFont val="Century Gothic"/>
        <family val="2"/>
        <charset val="161"/>
      </rPr>
      <t>ΤΑΜΕΙΟ ΣΥΝΟΧΗΣ</t>
    </r>
    <r>
      <rPr>
        <b/>
        <sz val="10"/>
        <rFont val="Century Gothic"/>
        <family val="2"/>
        <charset val="161"/>
      </rPr>
      <t xml:space="preserve">
(ΣΔΔ) </t>
    </r>
  </si>
  <si>
    <r>
      <rPr>
        <b/>
        <sz val="10"/>
        <color rgb="FFFF0000"/>
        <rFont val="Century Gothic"/>
        <family val="2"/>
        <charset val="161"/>
      </rPr>
      <t>ΕΤΠΑ</t>
    </r>
    <r>
      <rPr>
        <b/>
        <sz val="10"/>
        <rFont val="Century Gothic"/>
        <family val="2"/>
        <charset val="161"/>
      </rPr>
      <t xml:space="preserve">
</t>
    </r>
    <r>
      <rPr>
        <b/>
        <sz val="10"/>
        <color rgb="FFFF0000"/>
        <rFont val="Century Gothic"/>
        <family val="2"/>
        <charset val="161"/>
      </rPr>
      <t>Περιφέρειες Λιγότερο Ανεπτυγμένες</t>
    </r>
    <r>
      <rPr>
        <b/>
        <sz val="10"/>
        <rFont val="Century Gothic"/>
        <family val="2"/>
        <charset val="161"/>
      </rPr>
      <t xml:space="preserve">
(ΣΔΔ)</t>
    </r>
  </si>
  <si>
    <r>
      <rPr>
        <b/>
        <sz val="10"/>
        <color rgb="FFFF0000"/>
        <rFont val="Century Gothic"/>
        <family val="2"/>
        <charset val="161"/>
      </rPr>
      <t>ΕΤΠΑ</t>
    </r>
    <r>
      <rPr>
        <b/>
        <sz val="10"/>
        <rFont val="Century Gothic"/>
        <family val="2"/>
        <charset val="161"/>
      </rPr>
      <t xml:space="preserve">
</t>
    </r>
    <r>
      <rPr>
        <b/>
        <sz val="10"/>
        <color rgb="FFFF0000"/>
        <rFont val="Century Gothic"/>
        <family val="2"/>
        <charset val="161"/>
      </rPr>
      <t xml:space="preserve">Περιφέρειες σε Μετάβαση
</t>
    </r>
    <r>
      <rPr>
        <b/>
        <sz val="10"/>
        <rFont val="Century Gothic"/>
        <family val="2"/>
        <charset val="161"/>
      </rPr>
      <t>(ΣΔΔ)</t>
    </r>
  </si>
  <si>
    <t>Εκτιμώμενη Δημόσια Δαπάνη προς εν δυνάμει Συγχρ/δότηση
(ΣΔΔ)</t>
  </si>
  <si>
    <t>ΥΠΕΡΔΕΣΜΕΥΣΗ η/και
άλλα κόστη 
(που δεν συμπεριλαμβάνονται στην ΠΠ 2021-2027)</t>
  </si>
  <si>
    <t>ΠΟΣΑ ΧΩΡΙΣ ΦΠΑ</t>
  </si>
  <si>
    <t>Π 01: Βιώσιμες αστικές μεταφορές - ΤΑΜΕΙΟ ΣΥΝΟΧΗΣ</t>
  </si>
  <si>
    <t>Δράση 1.2: Αναβάθμιση στόλου και τροχαίου υλικού</t>
  </si>
  <si>
    <t>Π 02: Ανάπτυξη υπεραστικού / προαστιακού σιδηροδρομικού δικτύου - ΕΤΠΑ</t>
  </si>
  <si>
    <r>
      <t xml:space="preserve">Προαστιακός σιδηρόδρομος </t>
    </r>
    <r>
      <rPr>
        <b/>
        <sz val="10"/>
        <rFont val="Century Gothic"/>
        <family val="2"/>
        <charset val="161"/>
      </rPr>
      <t>Δυτικής Θεσσαλονίκης</t>
    </r>
  </si>
  <si>
    <t>Π 05:  Κατασκευή / Αναβάθμιση περιφερειακών τμημάτων αναλυτικού οδικού ΔΕΔ-Μ και συνδέσεων - Οδική ασφάλεια - ΕΤΠΑ</t>
  </si>
  <si>
    <t>Π 06: Πολυτροπικές συνδέσεις μεταφορών - ΕΤΠΑ</t>
  </si>
  <si>
    <r>
      <t>Σιδηροδρομική σύνδεση με τον</t>
    </r>
    <r>
      <rPr>
        <b/>
        <sz val="10"/>
        <rFont val="Century Gothic"/>
        <family val="2"/>
        <charset val="161"/>
      </rPr>
      <t xml:space="preserve"> Λιμένα Λαυρίου</t>
    </r>
  </si>
  <si>
    <t>Δράση 7.2: Ενίσχυση άγονων ακτοπλοϊκών συνδέσεων</t>
  </si>
  <si>
    <t>Ενίσχυση άγονων ακτοπλοϊκών συνδέσεων / ΛΑΠ</t>
  </si>
  <si>
    <t>Ενίσχυση άγονων ακτοπλοϊκών συνδέσεων / ΜΕΤ</t>
  </si>
  <si>
    <r>
      <t xml:space="preserve">Προμήθεια συρμών </t>
    </r>
    <r>
      <rPr>
        <b/>
        <sz val="10"/>
        <rFont val="Century Gothic"/>
        <family val="2"/>
        <charset val="161"/>
      </rPr>
      <t>Δι-ρευματικών</t>
    </r>
    <r>
      <rPr>
        <sz val="10"/>
        <rFont val="Century Gothic"/>
        <family val="2"/>
        <charset val="161"/>
      </rPr>
      <t xml:space="preserve"> </t>
    </r>
  </si>
  <si>
    <r>
      <t xml:space="preserve">Αναβάθμιση/αναδιάρθρωση δικτύου και </t>
    </r>
    <r>
      <rPr>
        <b/>
        <sz val="10"/>
        <rFont val="Century Gothic"/>
        <family val="2"/>
        <charset val="161"/>
      </rPr>
      <t>ανάπτυξη στόλων λεωφορείων μηδενικών εκπομπών στην Αθήνα και τη Θεσσαλονίκη (υποφάση Α2)</t>
    </r>
  </si>
  <si>
    <r>
      <rPr>
        <b/>
        <sz val="10"/>
        <rFont val="Century Gothic"/>
        <family val="2"/>
        <charset val="161"/>
      </rPr>
      <t>Αναβάθμιση συρμών Γραμμής 1</t>
    </r>
    <r>
      <rPr>
        <sz val="10"/>
        <rFont val="Century Gothic"/>
        <family val="2"/>
        <charset val="161"/>
      </rPr>
      <t xml:space="preserve"> – Ανάκτηση ενέργειας μέσω της αναβάθμισης δύο υποσταθμών έλξης</t>
    </r>
  </si>
  <si>
    <r>
      <t xml:space="preserve">Κατασκευή Νέας Διπλής Σιδ/κης Γραμμής ΑΘΗΝΑΣ (ΣΚΑ) - ΠΑΤΡΑΣ στο τμήμα </t>
    </r>
    <r>
      <rPr>
        <b/>
        <sz val="10"/>
        <rFont val="Century Gothic"/>
        <family val="2"/>
        <charset val="161"/>
      </rPr>
      <t>ΡΟΔΟΔΑΦΝΗ - ΡΙΟ</t>
    </r>
    <r>
      <rPr>
        <sz val="10"/>
        <rFont val="Century Gothic"/>
        <family val="2"/>
        <charset val="161"/>
      </rPr>
      <t xml:space="preserve"> (επιδομή, Ηλεκτροκίνηση, Σηματοδότηση)</t>
    </r>
  </si>
  <si>
    <r>
      <rPr>
        <b/>
        <sz val="10"/>
        <rFont val="Century Gothic"/>
        <family val="2"/>
        <charset val="161"/>
      </rPr>
      <t>GSM-R</t>
    </r>
    <r>
      <rPr>
        <sz val="10"/>
        <rFont val="Century Gothic"/>
        <family val="2"/>
        <charset val="161"/>
      </rPr>
      <t xml:space="preserve">  &amp; Προμήθεια τερματικού εξοπλισμού (ΤΙΘΟΡΕΑ-ΔΟΜΟΚΟΣ, ΚΙΑΤΟ - ΠΑΤΡΑ και ΘΕΣΣΑΛΟΝΙΚΗ -  ΕΙΔΟΜΕΝΗ)</t>
    </r>
  </si>
  <si>
    <r>
      <t xml:space="preserve">Ηλςκτροκίνηση, Σηματοδότηση – Τηλεδιοίκηση και ETCS L1 της υφιστάμενης μονής σιδηρ/κης γραμμής </t>
    </r>
    <r>
      <rPr>
        <b/>
        <sz val="10"/>
        <rFont val="Century Gothic"/>
        <family val="2"/>
        <charset val="161"/>
      </rPr>
      <t>ΠΑΛΑΙΟΦΑΡΣΑΛΟΣ – ΚΑΛΑΜΠΑΚΑ</t>
    </r>
  </si>
  <si>
    <r>
      <t xml:space="preserve">Εγκατάσταση συστήματος  Σηματοδότησης-Τηλεδιοίκησης στο τμήμα </t>
    </r>
    <r>
      <rPr>
        <b/>
        <sz val="10"/>
        <rFont val="Century Gothic"/>
        <family val="2"/>
        <charset val="161"/>
      </rPr>
      <t>ΠΕΙΡΑΙΑΣ - ΤΡΕΙΣ ΓΕΦΥΡΕΣ</t>
    </r>
  </si>
  <si>
    <r>
      <t xml:space="preserve">«Κάθετος Άξονας 70 Εγνατίας Οδού ΞΑΝΘΗ – ΕΧΙΝΟΣ – ΕΛΛΗΝΟΒΟΥΛΓΑΡΙΚΑ ΣΥΝΟΡΑ : </t>
    </r>
    <r>
      <rPr>
        <b/>
        <sz val="10"/>
        <rFont val="Century Gothic"/>
        <family val="2"/>
        <charset val="161"/>
      </rPr>
      <t>τμήμα ΜΕΛΙΒΟΙΑ - ΔΗΜΑΡΙΟ</t>
    </r>
  </si>
  <si>
    <r>
      <t xml:space="preserve">Οδικός Άξονας ΘΕΡΜΟΠΥΛΕΣ-ΜΠΡΑΛΟΣ-ΑΜΦΙΣΣΑ-ΑΓ. ΝΙΚΟΛΑΟΣ-ΑΝΤΙΡΡΙΟ, </t>
    </r>
    <r>
      <rPr>
        <b/>
        <sz val="10"/>
        <rFont val="Century Gothic"/>
        <family val="2"/>
        <charset val="161"/>
      </rPr>
      <t>τμήμα ΜΠΡΑΛΟΣ - ΑΜΦΙΣΣΑ</t>
    </r>
  </si>
  <si>
    <r>
      <rPr>
        <b/>
        <sz val="10"/>
        <rFont val="Century Gothic"/>
        <family val="2"/>
        <charset val="161"/>
      </rPr>
      <t>Παράκαμψη ΧΑΛΚΙΔΑΣ</t>
    </r>
    <r>
      <rPr>
        <sz val="10"/>
        <rFont val="Century Gothic"/>
        <family val="2"/>
        <charset val="161"/>
      </rPr>
      <t xml:space="preserve"> και ΨΑΧΝΩΝ</t>
    </r>
  </si>
  <si>
    <r>
      <t xml:space="preserve">Επέκταση Λεωφόρου </t>
    </r>
    <r>
      <rPr>
        <b/>
        <sz val="10"/>
        <rFont val="Century Gothic"/>
        <family val="2"/>
        <charset val="161"/>
      </rPr>
      <t>ΚΥΜΗΣ</t>
    </r>
  </si>
  <si>
    <r>
      <t xml:space="preserve">Παρεμβάσεις </t>
    </r>
    <r>
      <rPr>
        <b/>
        <sz val="10"/>
        <rFont val="Century Gothic"/>
        <family val="2"/>
        <charset val="161"/>
      </rPr>
      <t>ΟΔΙΚΗΣ ΑΣΦΑΛΕΙΑΣ</t>
    </r>
    <r>
      <rPr>
        <sz val="10"/>
        <rFont val="Century Gothic"/>
        <family val="2"/>
        <charset val="161"/>
      </rPr>
      <t xml:space="preserve"> σε Περιφερειακό επίπεδο</t>
    </r>
  </si>
  <si>
    <r>
      <t>Σιδηροδρομική σύνδεση</t>
    </r>
    <r>
      <rPr>
        <b/>
        <sz val="9"/>
        <rFont val="Century Gothic"/>
        <family val="2"/>
        <charset val="161"/>
      </rPr>
      <t xml:space="preserve"> </t>
    </r>
    <r>
      <rPr>
        <b/>
        <sz val="10"/>
        <rFont val="Century Gothic"/>
        <family val="2"/>
        <charset val="161"/>
      </rPr>
      <t>6ου προβλήτα του Λιμένα</t>
    </r>
    <r>
      <rPr>
        <sz val="9"/>
        <rFont val="Century Gothic"/>
        <family val="2"/>
        <charset val="161"/>
      </rPr>
      <t xml:space="preserve"> </t>
    </r>
    <r>
      <rPr>
        <sz val="10"/>
        <rFont val="Century Gothic"/>
        <family val="2"/>
        <charset val="161"/>
      </rPr>
      <t>ΘΕΣΣΑΛΟΝΙΚΗΣ</t>
    </r>
  </si>
  <si>
    <r>
      <t>Ολοκλήρωση σύνδεσης αυτοκινητοδρόμου Π.Α.Θ.Ε. και</t>
    </r>
    <r>
      <rPr>
        <b/>
        <sz val="10"/>
        <rFont val="Century Gothic"/>
        <family val="2"/>
        <charset val="161"/>
      </rPr>
      <t xml:space="preserve"> Εγνατίας  οδού με τον 6ο προβλήτα λιμένα Θεσσαλονίκης</t>
    </r>
    <r>
      <rPr>
        <sz val="10"/>
        <rFont val="Century Gothic"/>
        <family val="2"/>
        <charset val="161"/>
      </rPr>
      <t xml:space="preserve"> και το οδικό δίκτυο περιοχής Καλοχωρίου</t>
    </r>
  </si>
  <si>
    <r>
      <t xml:space="preserve">Οδική σύνδεση </t>
    </r>
    <r>
      <rPr>
        <b/>
        <sz val="10"/>
        <rFont val="Century Gothic"/>
        <family val="2"/>
        <charset val="161"/>
      </rPr>
      <t>Εγνατίας Οδού με ΛιμέναΑΛΕΞΑΝΔΡΟΥΠΟΛΗΣ</t>
    </r>
    <r>
      <rPr>
        <sz val="10"/>
        <rFont val="Century Gothic"/>
        <family val="2"/>
        <charset val="161"/>
      </rPr>
      <t xml:space="preserve"> (Ανατολική Περιφερειακή  Αλεξανδρούπολης)</t>
    </r>
  </si>
  <si>
    <r>
      <t xml:space="preserve">Σιδηροδρομική </t>
    </r>
    <r>
      <rPr>
        <b/>
        <sz val="10"/>
        <rFont val="Century Gothic"/>
        <family val="2"/>
        <charset val="161"/>
      </rPr>
      <t>σύνδεση με Αερολιμένα Αλεξανδρούπολης</t>
    </r>
    <r>
      <rPr>
        <sz val="10"/>
        <rFont val="Century Gothic"/>
        <family val="2"/>
        <charset val="161"/>
      </rPr>
      <t xml:space="preserve"> "ΔΗΜΟΚΡΙΤΟΣ"</t>
    </r>
  </si>
  <si>
    <r>
      <t xml:space="preserve">Σιδηροδρομική σύνδεση </t>
    </r>
    <r>
      <rPr>
        <b/>
        <sz val="10"/>
        <rFont val="Century Gothic"/>
        <family val="2"/>
        <charset val="161"/>
      </rPr>
      <t>λιμένα Βόλου, αερολιμένα Αγχιάλου και ΒΙΠΕ Αλμυρού</t>
    </r>
  </si>
  <si>
    <r>
      <t xml:space="preserve">Σύστημα Ελέγχου Θαλάσσιας Κυκλοφορίας </t>
    </r>
    <r>
      <rPr>
        <b/>
        <sz val="10"/>
        <rFont val="Century Gothic"/>
        <family val="2"/>
        <charset val="161"/>
      </rPr>
      <t>(VTMIS)</t>
    </r>
  </si>
  <si>
    <r>
      <t xml:space="preserve">Νέα συστήματα </t>
    </r>
    <r>
      <rPr>
        <b/>
        <sz val="10"/>
        <rFont val="Century Gothic"/>
        <family val="2"/>
        <charset val="161"/>
      </rPr>
      <t>ασφάλειας Ναυσιπλοΐας</t>
    </r>
  </si>
  <si>
    <t>Προμήθεια και εγκατάσταση συστημάτων επιτήρησης για την εξυπηρέτηση των αναγκών των Υπηρεσιών ελέγχου εναέριας κυκλοφορίας Τερματικής Περιοχής Αεροδρομίου (TAR) και διαδρομής (EN-ROUTE)</t>
  </si>
  <si>
    <r>
      <t xml:space="preserve">Νέα έργα συστημάτων </t>
    </r>
    <r>
      <rPr>
        <b/>
        <sz val="10"/>
        <rFont val="Century Gothic"/>
        <family val="2"/>
        <charset val="161"/>
      </rPr>
      <t xml:space="preserve">Ασφάλειας Αεροναυτιλίας </t>
    </r>
  </si>
  <si>
    <r>
      <t xml:space="preserve">Ολοκληρωμένο Σύστημα Διάγνωσης, Τεχνικής Ικανότητας Στόλου Οχημάτων </t>
    </r>
    <r>
      <rPr>
        <b/>
        <sz val="10"/>
        <rFont val="Century Gothic"/>
        <family val="2"/>
        <charset val="161"/>
      </rPr>
      <t>(Ο.Σ.Τ.Ι)</t>
    </r>
    <r>
      <rPr>
        <sz val="10"/>
        <rFont val="Century Gothic"/>
        <family val="2"/>
        <charset val="161"/>
      </rPr>
      <t xml:space="preserve"> </t>
    </r>
  </si>
  <si>
    <r>
      <t xml:space="preserve">Επέκταση Γραμμής 2 ΜΕΤΡΟ ΑΘΗΝΑΣ, </t>
    </r>
    <r>
      <rPr>
        <b/>
        <sz val="10"/>
        <rFont val="Century Gothic"/>
        <family val="2"/>
        <charset val="161"/>
      </rPr>
      <t>"ΑΝΘΟΥΠΟΛΗ - ΙΛΙΟΝ"</t>
    </r>
  </si>
  <si>
    <r>
      <t xml:space="preserve">Ηλεκτροκίνηση, Σηματοδότηση - Τηλεδιοίκηση, Τηλεπικοινωνίες και ETCS L1 στην υφιστάμενη Μονή Σιδηροδρομική Γραμμή </t>
    </r>
    <r>
      <rPr>
        <b/>
        <sz val="10"/>
        <rFont val="Century Gothic"/>
        <family val="2"/>
        <charset val="161"/>
      </rPr>
      <t>Λάρισα - Βόλος</t>
    </r>
    <r>
      <rPr>
        <sz val="10"/>
        <rFont val="Century Gothic"/>
        <family val="2"/>
        <charset val="161"/>
      </rPr>
      <t xml:space="preserve"> με αναβάθμιση της Σιδηροδρομικής Γραμμής στο τμήμα </t>
    </r>
    <r>
      <rPr>
        <b/>
        <sz val="10"/>
        <rFont val="Century Gothic"/>
        <family val="2"/>
        <charset val="161"/>
      </rPr>
      <t>ΣΣ Λατομείου - ΒΙΠΕ - ΣΣ Βόλου</t>
    </r>
    <r>
      <rPr>
        <sz val="10"/>
        <rFont val="Century Gothic"/>
        <family val="2"/>
        <charset val="161"/>
      </rPr>
      <t>.</t>
    </r>
  </si>
  <si>
    <t>ΕΤΠΑ Μετάβασης</t>
  </si>
  <si>
    <t>ΕΤΠΑ Λιγότερο ανεπτυγμένες</t>
  </si>
  <si>
    <t>ΤΑΜΕΙΟ ΣΥΝΟΧΗΣ</t>
  </si>
  <si>
    <r>
      <rPr>
        <b/>
        <sz val="10"/>
        <rFont val="Century Gothic"/>
        <family val="2"/>
        <charset val="161"/>
      </rPr>
      <t>Ηλεκτροκίνηση</t>
    </r>
    <r>
      <rPr>
        <sz val="10"/>
        <rFont val="Century Gothic"/>
        <family val="2"/>
        <charset val="161"/>
      </rPr>
      <t xml:space="preserve"> της νέας διπλής σιδηροδρομικής γραμμής στο τμήμα</t>
    </r>
    <r>
      <rPr>
        <b/>
        <sz val="10"/>
        <rFont val="Century Gothic"/>
        <family val="2"/>
        <charset val="161"/>
      </rPr>
      <t xml:space="preserve"> Κιάτο - Ροδοδάφνη</t>
    </r>
  </si>
  <si>
    <t>ΕΤΠΑ</t>
  </si>
  <si>
    <t xml:space="preserve">Αστικά </t>
  </si>
  <si>
    <t>Σιδηροδρομικά</t>
  </si>
  <si>
    <t>Οδικά</t>
  </si>
  <si>
    <t>Θαλάσσιες Μεταφορές</t>
  </si>
  <si>
    <t>Αεροναυτιλία</t>
  </si>
  <si>
    <t>ΣΥΓΚΕΝΤΡΩΤΙΚΑ ΣΤΟΙΧΕΙΑ ΠΡΟΓΡΑΜΜΑΤΟΣ "ΜΕΤΑΦΟΡΕΣ" ΧΩΡΙΣ ΤΒ</t>
  </si>
  <si>
    <t>Τ.Σ.</t>
  </si>
  <si>
    <t>Πεδίο Παρέμ βασης</t>
  </si>
  <si>
    <t>Σύνολο ΣΔΔ
προτεινόμενων δράσεων</t>
  </si>
  <si>
    <t>Δράση 2.1: Ανάπτυξη  προαστιακού σιδηροδρομικού δικτύου εκτός ΔΕΔ-Μ</t>
  </si>
  <si>
    <t>Δράση 2.2: Ανάπτυξη υπεραστικού  σιδηροδρομικού δικτύου ΔΕΔ-Μ</t>
  </si>
  <si>
    <t>ΔΙΑΦΟΡΕΣ ΜΕ 1η ΥΠΟΒΟΛΗ</t>
  </si>
  <si>
    <r>
      <t xml:space="preserve">Πιλοτική δράση Αναβάθμισης/αναδιάρθρωσης δικτύου και </t>
    </r>
    <r>
      <rPr>
        <b/>
        <sz val="10"/>
        <rFont val="Century Gothic"/>
        <family val="2"/>
        <charset val="161"/>
      </rPr>
      <t>ανάπτυξη στόλων λεωφορείων μηδενικών εκπομπών σε Περιφερειακούς Δήμους</t>
    </r>
  </si>
  <si>
    <t>Συνεισφορά</t>
  </si>
  <si>
    <t>Συντελεστές</t>
  </si>
  <si>
    <t>ΚΠΠ</t>
  </si>
  <si>
    <t>Κλιματική αλλαγή</t>
  </si>
  <si>
    <t>Περιβαλλοντικοί στόχοι</t>
  </si>
  <si>
    <r>
      <t xml:space="preserve">Επέκταση Δυτικής Περιφερειακής ΥΜΗΤΟΥ προς </t>
    </r>
    <r>
      <rPr>
        <b/>
        <strike/>
        <sz val="10"/>
        <rFont val="Century Gothic"/>
        <family val="2"/>
        <charset val="161"/>
      </rPr>
      <t>Λιμένα ΡΑΦΗΝΑΣ</t>
    </r>
    <r>
      <rPr>
        <strike/>
        <sz val="10"/>
        <rFont val="Century Gothic"/>
        <family val="2"/>
        <charset val="161"/>
      </rPr>
      <t xml:space="preserve"> </t>
    </r>
  </si>
  <si>
    <t>ΤΑΜΕΙΟ ΣΥΝΟΧΗΣ (ΚΣ)</t>
  </si>
  <si>
    <t>ΕΤΠΑ (ΚΣ)</t>
  </si>
  <si>
    <t>Κλιματική Αλλαγή</t>
  </si>
  <si>
    <t>Περιβαλλονικοί στόχοι</t>
  </si>
  <si>
    <t>Ποσοστό σε σύνολο πόρων ΕΤΠΑ</t>
  </si>
  <si>
    <t>Ποσοστό σε σύνολο πόρων ΤΣ</t>
  </si>
  <si>
    <t>ΣΥΝΟΛΟ ΠΟΡΩΝ (ΚΣ)</t>
  </si>
  <si>
    <t>Διαθέσιμη ΣΔΔ Προγράμματος ανά Ταμείο</t>
  </si>
  <si>
    <t>ΤΡΟΠΟΠΟΙΗΣΗ ΚΑΤΑΝΟΜΗΣ ΠΟΡΩΝ ΜΕΤΑΞΥ ΠΡΟΤΕΡΑΙΟΤΗΤΩΝ</t>
  </si>
  <si>
    <t>ΕΤΠΑ
Περιφέρειες Λιγότερο Ανεπτυγμένες
(ΛΑΠ)</t>
  </si>
  <si>
    <t>ΕΤΠΑ
Περιφέρειες σε Μετάβαση
(ΜΕΤ)</t>
  </si>
  <si>
    <r>
      <t xml:space="preserve">Κατάργηση Δράσης ενίσχυσης Αγονων γραμμών, </t>
    </r>
    <r>
      <rPr>
        <b/>
        <sz val="9"/>
        <color rgb="FFFF0000"/>
        <rFont val="Century Gothic"/>
        <family val="2"/>
        <charset val="161"/>
      </rPr>
      <t>ΕΦΟΣΟΝ υπάρξει σχετική αρνητική απάντηση της Ε. Επιτροπής</t>
    </r>
  </si>
  <si>
    <t>ΣΥΝΟΛΟ ΕΤΠΑ (ΚΣ)</t>
  </si>
  <si>
    <t>ΣΥΝΟΛΟ ΤΣ (ΚΣ)</t>
  </si>
  <si>
    <t>ΣΠ3</t>
  </si>
  <si>
    <t>ΣΠ2</t>
  </si>
  <si>
    <t>(%) διαθέσιμης ΣΔΔ Προγράμματος ανά Στόχο Πολιτικής (ΣΠ)</t>
  </si>
  <si>
    <t>Υποτομείς Μεταφορών
(ΣΔΔ)</t>
  </si>
  <si>
    <t>Διαθέσιμη ΣΔΔ Προγράμματος ανά Στόχο Πολιτικής (ΣΠ)</t>
  </si>
  <si>
    <t>ΣΥΝΕΙΣΦΟΡΑ ΤΑΜΕΙΩΝ</t>
  </si>
  <si>
    <t>Ποσοστό στο σύνολο των πόρων του Προγράμματος</t>
  </si>
  <si>
    <t>ΚΑΤΑΝΟΜΗ ΔΙΑΘΕΣΙΜΩΝ ΠΟΡΩΝ (ΣΔΔ) 
ΤΟΥ ΠΡΟΓΡΑΜΜΑΤΟΣ "ΜΕΤΑΦΟΡΕΣ" 2021-2027</t>
  </si>
  <si>
    <t>ΚΟΙΝΟΤΙΚΗ ΣΥΝΔΡΟΜΗ (ΚΣ) 
ΠΡΟΓΡΑΜΜΑΤΟΣ ΜΕΤΑΦΟΡΩΝ</t>
  </si>
  <si>
    <r>
      <rPr>
        <b/>
        <u/>
        <sz val="12"/>
        <color theme="1"/>
        <rFont val="Century Gothic"/>
        <family val="2"/>
        <charset val="161"/>
      </rPr>
      <t>ΠΑΡΑΔΟΧΕΣ</t>
    </r>
    <r>
      <rPr>
        <b/>
        <sz val="12"/>
        <color theme="1"/>
        <rFont val="Century Gothic"/>
        <family val="2"/>
        <charset val="161"/>
      </rPr>
      <t xml:space="preserve"> :</t>
    </r>
    <r>
      <rPr>
        <sz val="14"/>
        <color theme="1"/>
        <rFont val="Calibri"/>
        <family val="2"/>
        <charset val="161"/>
        <scheme val="minor"/>
      </rPr>
      <t/>
    </r>
  </si>
  <si>
    <t>Π 03: Ολοκλήρωση / αναβάθμιση κεντρικού σιδηροδρομικού ΔΕΔ-Μ - ΤΑΜΕΙΟ ΣΥΝΟΧΗΣ</t>
  </si>
  <si>
    <t>Π 04: Κατασκευή κρίσιμων ελλειπόντων τμημάτων οδικού ΔΕΔ-Μ - ΤΑΜΕΙΟ ΣΥΝΟΧΗΣ</t>
  </si>
  <si>
    <t>ΤΡΟΠΟΠΟΙΗΣΗ ΚΩΔΙΚΩΝ ΠΡΟΤΕΡΑΙΟΤΗΤΑΣ &amp; ΠΡΟΣΘΗΚΗ ΑΝΤΙΚΕΙΜΕΝΟΥ ΣΤΙΣ ΥΦΙΣΤΑΜΕΝΕΣ ΠΡΟΤΕΡΑΙΟΤΗΤΕΣ</t>
  </si>
  <si>
    <t>ΧΧΧ</t>
  </si>
  <si>
    <t>ΑΦΑΙΡΕΣΗ ΕΡΓΩΝ Ή ΔΡΑΣΕΩΝ ΑΠΌ ΤΟ ΠΡΟΓΡΑΜΜΑ</t>
  </si>
  <si>
    <r>
      <t xml:space="preserve">(4) </t>
    </r>
    <r>
      <rPr>
        <b/>
        <sz val="11"/>
        <color theme="1"/>
        <rFont val="Century Gothic"/>
        <family val="2"/>
        <charset val="161"/>
      </rPr>
      <t>ΔΙΑΤΗΡΗΣΗ ΤΩΝ ΠΟΡΩΝ ΤΩΝ ΣΠ3 &amp; ΣΠ2 (ΕΤΠΑ &amp; ΤΣ) ΣΤΟ ΙΔΙΟ ΥΨΟΣ ΜΕ ΤΗΝ 1η ΕΠΙΣΗΜΗ ΥΠΟΒΟΛΗ ΤΟΥ ΠΡΟΓΡΑΜΜΑΤΟΣ και ΤΟΥΣ ΠΙΝΑΚΕΣ ΤΟΥ ΕΣΠΑ</t>
    </r>
  </si>
  <si>
    <t xml:space="preserve">ΥΠΟΜΝΗΜΑ ΠΡΟΤΕΙΝΟΜΕΝΩΝ  ΑΛΛΑΓΩΝ ΣΤΑ ΣΤΟΙΧΕΙΑ ΤΟΥ ΠΡΟΓΡΑΜΜΑΤΟΣ </t>
  </si>
  <si>
    <t>Αλλαγή Κωδικού Παρέμβασης από 108 σε 96 λόγω μεγαλύτερησ συνεοσφοράς σε Κλιματική Αλλαγή και Περιβαλλοντικούς Στόχους</t>
  </si>
  <si>
    <t>Αλλαγή Κωδικού Παρέμβασης από 108 σε 96 λόγω μεγαλύτερης συνεισφοράς σε Κλιματική Αλλαγή και Περιβαλλοντικούς Στόχους.</t>
  </si>
  <si>
    <r>
      <t xml:space="preserve">(1) </t>
    </r>
    <r>
      <rPr>
        <b/>
        <sz val="11"/>
        <color theme="1"/>
        <rFont val="Century Gothic"/>
        <family val="2"/>
        <charset val="161"/>
      </rPr>
      <t>ΕΝΣΩΜΑΤΩΣΗ ΤΟΥ ΠΙΛΟΤΙΚΟΥ ΗΛΕΚΤΡΙΚΩΝ  ΛΕΩΦΟΡΕΙΩΝ ΣΕ ΠΟΛΕΙΣ ΤΩΝ ΠΕΡΙΦΕΡΕΙΩΝ ΣΤΗΝ</t>
    </r>
    <r>
      <rPr>
        <sz val="11"/>
        <color theme="1"/>
        <rFont val="Century Gothic"/>
        <family val="2"/>
        <charset val="161"/>
      </rPr>
      <t xml:space="preserve"> ΥΦΙΣΤΑΜΕΝΗ </t>
    </r>
    <r>
      <rPr>
        <b/>
        <sz val="11"/>
        <color theme="1"/>
        <rFont val="Century Gothic"/>
        <family val="2"/>
        <charset val="161"/>
      </rPr>
      <t>Π 01</t>
    </r>
    <r>
      <rPr>
        <sz val="11"/>
        <color theme="1"/>
        <rFont val="Century Gothic"/>
        <family val="2"/>
        <charset val="161"/>
      </rPr>
      <t xml:space="preserve"> (Τ.Σ. - ΣΠ 2), ΜΕ </t>
    </r>
    <r>
      <rPr>
        <b/>
        <sz val="11"/>
        <color theme="1"/>
        <rFont val="Century Gothic"/>
        <family val="2"/>
        <charset val="161"/>
      </rPr>
      <t>Π/Υ 100 ΕΚΑΤ. € ΣΔΔ, ΧΩΡΙΣ ΕΠΙΠΛΕΟΝ ΠΟΡΟΥΣ ΣΠ2.</t>
    </r>
    <r>
      <rPr>
        <sz val="11"/>
        <color theme="1"/>
        <rFont val="Century Gothic"/>
        <family val="2"/>
        <charset val="161"/>
      </rPr>
      <t xml:space="preserve">  ΙΣΟΠΟΣΗ ΜΕΙΩΣΗ ΣΔΔ ΤΗΣ Π 01 ΑΠΌ 3 ΈΡΓΑ ΜΕΤΡΟ ΑΘΗΝΑΣ &amp; ΘΕΣΣΑΛΟΝΙΚΗΣ ΜΕ ΑΝΤΙΣΤΟΙΧΗ ΑΥΞΗΣΗ ΤΗΣ ΥΠΕΡΔΕΣΜΕΥΣΗΣ ΤΗΣ ΠΡΟΤΕΡΑΙΟΤΗΤΑΣ.</t>
    </r>
  </si>
  <si>
    <t>100 εκ (ΣΔΔ) μεταφέρονται εσωτερικά στην Π01  από τις 3 Γραμμές Μετρό Αθήνασ καιΘεσσαλονίκησ σε νέα πιλοτική δράση Ηλεκτρικών Λεωφορείων σε πόλεις των Περιφερειών. Δεν αυξάνεται η συνεισφορά των πόρων του Προγράμματος στην Κλιματική Αλλαγή και στους Περιβαλλοντικούς Στόχους.</t>
  </si>
  <si>
    <t>100 εκ (ΣΔΔ) μεταφέρονται από τις 3 Γραμμές Μετρό Αθήνας &amp; Θεσσαλονίκης
Δεν αυξάνεται η συνεισφορά των πόρων του Προγράμματος στην Κλιματική Αλλαγή και στους Περιβαλλοντικούς Στόχους</t>
  </si>
  <si>
    <t>Μεταφορά πόρων ΕΤΠΑ ΜΕΤ από Π07 ως εξής (α) 30 εκατ. € ΣΔΔ  λόγω κατάργησης των Άγονων Γραμμών (β 21 εκατ. € μείωση της ΣΔΔ από τις λιμενικές υποδομές με ισόποση αύξηση της υπερδέσμευσης. 
Μεταφορά πόρων  ΕΤΠΑ ΜΕΤ από Π05 (26 εκατ. € ΣΔΔ μείωση από τη Λεωφόρο Κύμης με ισόποση αύξηση της υπερδέσμευσης για το έργο.
Αλλαγή Κωδικού Παρέμβασης από 108 σε 96 λόγω μεγαλύτερης συνεισφοράς σε Κλιματική Αλλαγή και Περιβαλλοντικούς Στόχους.</t>
  </si>
  <si>
    <t>Μεταφορά πόρων ΕΤΠΑ ΛΑΠ από Π07 (50 εκατ. € ΣΔΔ) λόγω κατάργησης των Άγονων Γραμμών.
Μεταφορά πόρων ΕΤΠΑ ΛΑΠ από Π05 (6,5 εκατ. € ΣΔΔ) από τον προγραμματισμό της  Οδικής Ασφάλειας.
Αλλαγή Κωδικού Παρέμβασης από 108 σε 96 λόγω μεγαλύτερης συνεισφοράς σε Κλιματική Αλλαγή και Περιβαλλοντικούς Στόχους.</t>
  </si>
  <si>
    <t>Μεταφορά πόρων ΕΤΠΑ ΛΑΠ (20 εκατ. € ΣΔΔ) από την Π05 από τον προγραμματισμό της  Οδικής Ασφάλειας, με αντίστοιχη μείωση της υπερδέσμευσης.
Μεταφορά πόρων ΕΤΠΑ ΜΕΤ (21εκατ. € ΣΔΔ) στην Π06 για σιδηροδρομικές συνδέσεις με ισόποση αύξηση της υπερδέσμευσης.
Αλλαγή κωδικού παρέμβασης από 112 σε 113 λόγω μεγαλύτερης συνεισφοράς σε Κλιματική Αλλαγή.</t>
  </si>
  <si>
    <t xml:space="preserve">ΣΥΝΟΛΙΚΗ ΣΥΝΕΙΣΦΟΡΑ 7ου ΣΕΝΑΡΙΟΥ </t>
  </si>
  <si>
    <t>ΕΠΙΠΛΕΟΝ ΣΥΝΕΙΣΦΟΡΑ 7ου ΣΕΝΑΡΙΟΥ</t>
  </si>
  <si>
    <r>
      <t xml:space="preserve">(7) </t>
    </r>
    <r>
      <rPr>
        <b/>
        <sz val="11"/>
        <color theme="1"/>
        <rFont val="Century Gothic"/>
        <family val="2"/>
        <charset val="161"/>
      </rPr>
      <t>ΑΦΑΙΡΕΣΗ</t>
    </r>
    <r>
      <rPr>
        <sz val="11"/>
        <color theme="1"/>
        <rFont val="Century Gothic"/>
        <family val="2"/>
        <charset val="161"/>
      </rPr>
      <t xml:space="preserve"> </t>
    </r>
    <r>
      <rPr>
        <b/>
        <sz val="11"/>
        <color theme="1"/>
        <rFont val="Century Gothic"/>
        <family val="2"/>
        <charset val="161"/>
      </rPr>
      <t>ΤΟΥ ΟΔΙΚΟΥ ΕΡΓΟΥ ΤΗΣ ΕΠΕΚΤΑΣΗΣ ΔΥΤΙΚΗΣ ΠΕΡΙΦΕΡΕΙΑΚΗΣ ΥΜΗΤΤΟΥ ΠΡΟΣ ΛΙΜΕΝΑ ΡΑΦΗΝΑΣ</t>
    </r>
  </si>
  <si>
    <r>
      <t xml:space="preserve">(8) </t>
    </r>
    <r>
      <rPr>
        <b/>
        <sz val="11"/>
        <color theme="1"/>
        <rFont val="Century Gothic"/>
        <family val="2"/>
        <charset val="161"/>
      </rPr>
      <t>ΔΙΑΤΗΡΗΣΗ</t>
    </r>
    <r>
      <rPr>
        <sz val="11"/>
        <color theme="1"/>
        <rFont val="Century Gothic"/>
        <family val="2"/>
        <charset val="161"/>
      </rPr>
      <t xml:space="preserve"> ΤΟΥ </t>
    </r>
    <r>
      <rPr>
        <b/>
        <sz val="11"/>
        <color theme="1"/>
        <rFont val="Century Gothic"/>
        <family val="2"/>
        <charset val="161"/>
      </rPr>
      <t xml:space="preserve">ΟΔΙΚΟΥ ΕΡΓΟΥ ΤΗΣ ΛΕΩΦΟΡΟΥ ΚΥΜΗΣ ΜΕ ΜΕΙΩΜΕΝΗ ΣΔΔ ΚΑΙ ΑΝΤΙΣΤΟΙΧΗ ΑΥΞΗΣΗ ΤΗΣ  ΥΠΕΡΔΕΣΜΕΥΣΗΣ - </t>
    </r>
    <r>
      <rPr>
        <i/>
        <sz val="11"/>
        <color theme="1"/>
        <rFont val="Century Gothic"/>
        <family val="2"/>
        <charset val="161"/>
      </rPr>
      <t>Σε περίπτωση μη αποδοχής του από την Ε. Επιτροπή οι υπόλοιποι πόροι ΕΤΠΑ ΜΕΤ δύναται να μεταφερθούν στην Π 06 (Σιδηροδρομική σύνδεση με Λαύριο) με αντίστοιχη αύξηση της συνεισφοράς του Προγράμματος στην Κλιματική Αλλαγή.</t>
    </r>
  </si>
  <si>
    <t xml:space="preserve"> ΥΠΟΛΟΓΙΣΜΟΙ ΤΗΣ ΣΥΝΕΙΣΦΟΡΑΣ ΤΩΝ ΠΌΡΩΝ ΤΟΥ ΠΡΟΓΡΑΜΜΑΤΟΣ ΣΤΗΝ ΚΛΙΜΑΤΙΚΗ ΑΛΛΑΓΗ ΚΑΙ ΣΤΟΥΣ ΠΕΡΙΒΑΛΛΟΝΤΙΚΟΥΣ ΣΤΟΧΟΥΣ 
ΒΑΣΕΙ ΤΩΝ ΠΡΟΤΕΙΝΟΜΕΝΩΝ ΑΛΛΑΓΩΝ ΤΟΥ ΣΕΝΑΡΙΟΥ 8</t>
  </si>
  <si>
    <t>Διαφορά 8ου ΣΕΝΑΡΙΟΥ από την 1η Επίσημη Υποβολή (ποσά σε ΚΣ)</t>
  </si>
  <si>
    <t>ΣΕΝΑΡΙΟ 8 (ποσά σε ΚΣ)</t>
  </si>
  <si>
    <r>
      <t xml:space="preserve">(2) </t>
    </r>
    <r>
      <rPr>
        <b/>
        <sz val="11"/>
        <color theme="1"/>
        <rFont val="Century Gothic"/>
        <family val="2"/>
        <charset val="161"/>
      </rPr>
      <t>ΔΙΑΤΗΡΗΣΗ</t>
    </r>
    <r>
      <rPr>
        <sz val="11"/>
        <color theme="1"/>
        <rFont val="Century Gothic"/>
        <family val="2"/>
        <charset val="161"/>
      </rPr>
      <t xml:space="preserve"> </t>
    </r>
    <r>
      <rPr>
        <b/>
        <sz val="11"/>
        <color theme="1"/>
        <rFont val="Century Gothic"/>
        <family val="2"/>
        <charset val="161"/>
      </rPr>
      <t>ΔΡΑΣΗΣ</t>
    </r>
    <r>
      <rPr>
        <sz val="11"/>
        <color theme="1"/>
        <rFont val="Century Gothic"/>
        <family val="2"/>
        <charset val="161"/>
      </rPr>
      <t xml:space="preserve"> </t>
    </r>
    <r>
      <rPr>
        <b/>
        <sz val="11"/>
        <color theme="1"/>
        <rFont val="Century Gothic"/>
        <family val="2"/>
        <charset val="161"/>
      </rPr>
      <t>ΑΓΟΝΩΝ ΓΡΑΜΜΩΝ</t>
    </r>
    <r>
      <rPr>
        <sz val="11"/>
        <color theme="1"/>
        <rFont val="Century Gothic"/>
        <family val="2"/>
        <charset val="161"/>
      </rPr>
      <t xml:space="preserve"> ΣΤΗΝ Π 07 -</t>
    </r>
    <r>
      <rPr>
        <b/>
        <sz val="11"/>
        <color theme="1"/>
        <rFont val="Century Gothic"/>
        <family val="2"/>
        <charset val="161"/>
      </rPr>
      <t xml:space="preserve"> Διατήρηση πόρων για ΥΝΑΝΠ</t>
    </r>
    <r>
      <rPr>
        <sz val="11"/>
        <color theme="1"/>
        <rFont val="Century Gothic"/>
        <family val="2"/>
        <charset val="161"/>
      </rPr>
      <t xml:space="preserve"> </t>
    </r>
  </si>
  <si>
    <r>
      <t xml:space="preserve">3) </t>
    </r>
    <r>
      <rPr>
        <b/>
        <sz val="11"/>
        <color theme="1"/>
        <rFont val="Century Gothic"/>
        <family val="2"/>
        <charset val="161"/>
      </rPr>
      <t>ΜΕΙΩΣΗ ΠΟΡΩΝ</t>
    </r>
    <r>
      <rPr>
        <sz val="11"/>
        <color theme="1"/>
        <rFont val="Century Gothic"/>
        <family val="2"/>
        <charset val="161"/>
      </rPr>
      <t xml:space="preserve">  ΤΗΣ Π05, </t>
    </r>
    <r>
      <rPr>
        <b/>
        <sz val="11"/>
        <color theme="1"/>
        <rFont val="Century Gothic"/>
        <family val="2"/>
        <charset val="161"/>
      </rPr>
      <t xml:space="preserve">Π/Υ 102,6 εκατ. € ΣΔΔ, </t>
    </r>
    <r>
      <rPr>
        <sz val="11"/>
        <color theme="1"/>
        <rFont val="Century Gothic"/>
        <family val="2"/>
        <charset val="161"/>
      </rPr>
      <t>ΑΠΌ</t>
    </r>
    <r>
      <rPr>
        <b/>
        <sz val="11"/>
        <color theme="1"/>
        <rFont val="Century Gothic"/>
        <family val="2"/>
        <charset val="161"/>
      </rPr>
      <t xml:space="preserve"> ΟΔΙΚΆ ΕΡΓΑ </t>
    </r>
    <r>
      <rPr>
        <sz val="11"/>
        <color theme="1"/>
        <rFont val="Century Gothic"/>
        <family val="2"/>
        <charset val="161"/>
      </rPr>
      <t>ΚΑΙ</t>
    </r>
    <r>
      <rPr>
        <b/>
        <sz val="11"/>
        <color theme="1"/>
        <rFont val="Century Gothic"/>
        <family val="2"/>
        <charset val="161"/>
      </rPr>
      <t xml:space="preserve"> ΟΔΙΚΗ ΑΣΦΑΛΕΙΑ</t>
    </r>
    <r>
      <rPr>
        <sz val="11"/>
        <color theme="1"/>
        <rFont val="Century Gothic"/>
        <family val="2"/>
        <charset val="161"/>
      </rPr>
      <t xml:space="preserve"> - </t>
    </r>
    <r>
      <rPr>
        <b/>
        <sz val="11"/>
        <color theme="1"/>
        <rFont val="Century Gothic"/>
        <family val="2"/>
        <charset val="161"/>
      </rPr>
      <t>ΜΕΤΑΦΟΡΆ</t>
    </r>
    <r>
      <rPr>
        <sz val="11"/>
        <color theme="1"/>
        <rFont val="Century Gothic"/>
        <family val="2"/>
        <charset val="161"/>
      </rPr>
      <t xml:space="preserve"> ΤΟΥΣ </t>
    </r>
    <r>
      <rPr>
        <b/>
        <sz val="11"/>
        <color theme="1"/>
        <rFont val="Century Gothic"/>
        <family val="2"/>
        <charset val="161"/>
      </rPr>
      <t>ΣΕ</t>
    </r>
    <r>
      <rPr>
        <sz val="11"/>
        <color theme="1"/>
        <rFont val="Century Gothic"/>
        <family val="2"/>
        <charset val="161"/>
      </rPr>
      <t xml:space="preserve">  Π 06 ΓΙΑ </t>
    </r>
    <r>
      <rPr>
        <b/>
        <sz val="11"/>
        <color theme="1"/>
        <rFont val="Century Gothic"/>
        <family val="2"/>
        <charset val="161"/>
      </rPr>
      <t>ΣΙΔΗΡΟΔΡΟΜΙΚΕΣ</t>
    </r>
    <r>
      <rPr>
        <sz val="11"/>
        <color theme="1"/>
        <rFont val="Century Gothic"/>
        <family val="2"/>
        <charset val="161"/>
      </rPr>
      <t xml:space="preserve"> ΠΟΛΥΤΡΟΠΙΚΕΣ </t>
    </r>
    <r>
      <rPr>
        <b/>
        <sz val="11"/>
        <color theme="1"/>
        <rFont val="Century Gothic"/>
        <family val="2"/>
        <charset val="161"/>
      </rPr>
      <t>ΣΥΝΔΕΣΕΙΣ</t>
    </r>
  </si>
  <si>
    <r>
      <t xml:space="preserve">(6) </t>
    </r>
    <r>
      <rPr>
        <b/>
        <sz val="11"/>
        <color theme="1"/>
        <rFont val="Century Gothic"/>
        <family val="2"/>
        <charset val="161"/>
      </rPr>
      <t xml:space="preserve">ΑΛΛΑΓΕΣ ΚΩΔΙΚΩΝ ΠΑΡΕΜΒΑΣΗΣ </t>
    </r>
    <r>
      <rPr>
        <sz val="11"/>
        <color theme="1"/>
        <rFont val="Century Gothic"/>
        <family val="2"/>
        <charset val="161"/>
      </rPr>
      <t>ΣΕ</t>
    </r>
    <r>
      <rPr>
        <b/>
        <sz val="11"/>
        <color theme="1"/>
        <rFont val="Century Gothic"/>
        <family val="2"/>
        <charset val="161"/>
      </rPr>
      <t xml:space="preserve"> Π 06</t>
    </r>
    <r>
      <rPr>
        <sz val="11"/>
        <color theme="1"/>
        <rFont val="Century Gothic"/>
        <family val="2"/>
        <charset val="161"/>
      </rPr>
      <t xml:space="preserve"> - </t>
    </r>
    <r>
      <rPr>
        <b/>
        <sz val="11"/>
        <color theme="1"/>
        <rFont val="Century Gothic"/>
        <family val="2"/>
        <charset val="161"/>
      </rPr>
      <t>ΕΤΠΑ</t>
    </r>
    <r>
      <rPr>
        <sz val="11"/>
        <color theme="1"/>
        <rFont val="Century Gothic"/>
        <family val="2"/>
        <charset val="161"/>
      </rPr>
      <t xml:space="preserve">  (ΣΙΔΗΡΟΔΡΟΜΙΚΕΣ ΓΡΑΜΜΕΣ / ΣΥΝΔΕΣΕΙΣ) &amp; ΣΕ </t>
    </r>
    <r>
      <rPr>
        <b/>
        <sz val="11"/>
        <color theme="1"/>
        <rFont val="Century Gothic"/>
        <family val="2"/>
        <charset val="161"/>
      </rPr>
      <t>Π 07 ΕΤΠΑ</t>
    </r>
    <r>
      <rPr>
        <sz val="11"/>
        <color theme="1"/>
        <rFont val="Century Gothic"/>
        <family val="2"/>
        <charset val="161"/>
      </rPr>
      <t xml:space="preserve"> (ΛΙΜΕΝΙΚΕΣ ΥΠΟΔΟΜΕΣ ή /και ΑΓΟΝΕΣ ΓΡΑΜΜΕΣ) </t>
    </r>
  </si>
  <si>
    <r>
      <t xml:space="preserve">(5) </t>
    </r>
    <r>
      <rPr>
        <b/>
        <sz val="11"/>
        <color theme="1"/>
        <rFont val="Century Gothic"/>
        <family val="2"/>
        <charset val="161"/>
      </rPr>
      <t>ΑΛΛΑΓΕΣ ΠΟΣΩΝ ΜΕΤΑΞΥ ΕΤΠΑ ΛΑΠ &amp; ΜΕΤ ΣΕ Π 07 ΕΤΠΑ</t>
    </r>
    <r>
      <rPr>
        <sz val="11"/>
        <color theme="1"/>
        <rFont val="Century Gothic"/>
        <family val="2"/>
        <charset val="161"/>
      </rPr>
      <t xml:space="preserve"> (ΛΙΜΕΝΙΚΕΣ ΥΠΟΔΟΜΕΣ) ΜΕ </t>
    </r>
    <r>
      <rPr>
        <b/>
        <sz val="11"/>
        <color theme="1"/>
        <rFont val="Century Gothic"/>
        <family val="2"/>
        <charset val="161"/>
      </rPr>
      <t>ΔΙΑΤΗΡΗΣΗ ΤΟΥ ΣΥΝΟΛΙΚΟΥ Π/Υ ΤΩΝ 100 εκατ.</t>
    </r>
    <r>
      <rPr>
        <sz val="11"/>
        <color theme="1"/>
        <rFont val="Century Gothic"/>
        <family val="2"/>
        <charset val="161"/>
      </rPr>
      <t xml:space="preserve"> ΣΔΔ &amp; ΤΗΣ ΥΠΕΡΔΕΣΜΕΥΣΗΣ</t>
    </r>
  </si>
  <si>
    <t>Δεν αλλάζει</t>
  </si>
  <si>
    <t>Δεν υπάρχει στο ΣΧ. Δράσης</t>
  </si>
  <si>
    <t>ΤΑΜΕΙΟ ΣΥΝΟΧΗΣ ΚΣ</t>
  </si>
  <si>
    <t xml:space="preserve"> Ολοκλήρωση έργων διαχείρισης στερεών αποβλήτων</t>
  </si>
  <si>
    <t>Ολοκλήρωση έργων ανάδειξης τουριστικού κεφαλαίου και κτιριακού αποθέματος ιστορικής, τουριστικής και αρχιτεκτονικής αξίας</t>
  </si>
  <si>
    <t xml:space="preserve"> Ολοκλήρωση έργων ύδρευσης </t>
  </si>
  <si>
    <t>Ολοκλήρωση έργων ενεργειακής αναβάθμισης δημοσίων κτιρίων (Νοσοκομεία)</t>
  </si>
  <si>
    <t xml:space="preserve"> Ολοκλήρωση έργων επεξεργασίας αστικών λυμάτων</t>
  </si>
  <si>
    <t xml:space="preserve">Ολοκλήρωση αντιπλημμυρικών έργων </t>
  </si>
  <si>
    <t>1η Αναθεώρηση Σχεδίων Διαχείρισης Κινδύνων Πλημμύρας Λεκανών Απορροής Ποταμών</t>
  </si>
  <si>
    <t>ΣΥΝΟΛΙΚΟΣ Π/Υ ΠΡΟΣΚΛΗΣΕΩΝ ΕΤΟΥΣ 2023</t>
  </si>
  <si>
    <t xml:space="preserve">Εξοικονομώ κατ’ οίκον σε ιδιωτικά κτίρια </t>
  </si>
  <si>
    <t>Ενεργειακές αναβαθμίσεις μεγάλων δημοσίων κτιρίων</t>
  </si>
  <si>
    <t>Ποδηλατικές διαδρομές στην Αττική</t>
  </si>
  <si>
    <t xml:space="preserve"> Έργα για την αντιμετώπιση των φαινομένων ερημοποίησης και διάβρωσης των εδαφών και προσαρμογή στην κλιματική αλλαγή</t>
  </si>
  <si>
    <t>Ανάπλαση Φαληρικού Όρμου</t>
  </si>
  <si>
    <t>Δράσεις για την ανάπτυξη, εκσυγχρονισμό και συμπλήρωση συστημάτων και μηχανισμών για την παρακολούθηση της εξελισσόμενης και αναμενόμενης μεταβολής του κλίματος στην Ελλάδα (παρελθοντικό, τωρινό και μελλοντικό κλίμα) και έγκαιρης προειδοποίησης για κινδύνους που σχετίζονται με την κλιματική αλλαγή</t>
  </si>
  <si>
    <t>Κατάρτιση Θεσμικών Εργαλείων για Κλιματική Αλλαγή - Στοιβάδα Όζοντος  - Περιβαλλοντικές Καταστροφές: Στρατηγική και εφαρμογή Κανονισμών και Οδηγιών</t>
  </si>
  <si>
    <t xml:space="preserve"> Έργα προστασίας ακτών - αντιδιαβρωτικά έργα - προστασία λιμένων έναντι των επιπτώσεων της κλιματικής αλλαγής</t>
  </si>
  <si>
    <t>Νέα αντιπλ/κά έργα με έμφαση στις πυρόπληκτες περιοχές</t>
  </si>
  <si>
    <t>ΣΥΝΟΛΙΚΟΣ Π/Υ ΠΡΟΣΚΛΗΣΕΩΝ ΕΤΟΥΣ 2022 / 2023</t>
  </si>
  <si>
    <t>ΣΥΝΟΛΙΚΌΣ Π/Υ ΠΡΟΣΚΛΗΣΕΩΝ ΓΙΑ ΤΟ ΠΡΟΓΡΑΜΜΑ ΠΕΚΑ</t>
  </si>
  <si>
    <t>Π 04: «Ολοκληρωμένη Διαχείριση Αποβλήτων – Μετάβαση στη Κυκλική Οικονομία» (Ταμείο Συνοχής)</t>
  </si>
  <si>
    <t xml:space="preserve">Π 03: «Αστική Αναζωογόνηση» (ΕΤΠΑ &amp; Ταμείο Συνοχής) </t>
  </si>
  <si>
    <t xml:space="preserve">Π 02: «Προσαρμογή στην Κλιματική Αλλαγή» (ΕΤΠΑ &amp; Ταμείο Συνοχής) </t>
  </si>
  <si>
    <t xml:space="preserve">Π 01: «Ενεργειακή απόδοση - Προώθηση ΑΠΕ - Ενεργειακές Υποδομές» (ΕΤΠΑ &amp; Ταμείο Συνοχής) </t>
  </si>
  <si>
    <t>Π 06: «Προστασία της Βιοποικιλότητας» (ΕΤΠΑ)</t>
  </si>
  <si>
    <t>Π 07: «Βιώσιμη πολυτροπική αστική κινητικότητα» (ΕΤΠΑ)</t>
  </si>
  <si>
    <t>ΣΥΝΟΛΙΚΟΣ Π/Υ ΠΡΟΣΚΛΗΣΕΩΝ ΑΝΑ ΤΑΜΕΙΟ</t>
  </si>
  <si>
    <t>RSO2.1</t>
  </si>
  <si>
    <t>Πεδίο Παρ/σης</t>
  </si>
  <si>
    <t>ΝΈΟ</t>
  </si>
  <si>
    <t>1.i.38</t>
  </si>
  <si>
    <t>Κωδ. Πρόσκλησης</t>
  </si>
  <si>
    <t>Πρόσκληση</t>
  </si>
  <si>
    <t>Βελτίωση ενεργειακής απόδοσης κτιρίων &amp; διεργασιών σε ΜΜΕ</t>
  </si>
  <si>
    <t>Βελτίωση ενεργειακής απόδοσης κτιρίων &amp; διεργασιών σε ΜΜΕ σύμφωνα με τα κριτήρια ενεργειακής απόδοσης</t>
  </si>
  <si>
    <t>1.i.38.2.1.1</t>
  </si>
  <si>
    <t>Ενδεικτικός Προυπολογισμός Προσκλήσεων 2023 
του  Προγράμματος "Περιβάλλον &amp; Κλιματική Αλλαγή " 2021-2027 (Συνολική Δημόσια Δαπάνη)</t>
  </si>
  <si>
    <t>1.i.42</t>
  </si>
  <si>
    <t>Δράση 1.i.38 : ΠΑΡΟΧΗ ΚΙΝΗΤΡΩΝ ΣΤΙΣ ΜΜΕ ΓΙΑ ΒΕΛΤΙΩΣΗ ΤΗΣ ΕΝΕΡΓΕΙΑΚΗΣ ΑΠΟΔΟΣΗΣ ΚΤΙΡΙΩΝ &amp; ΔΙΕΡΓΑΣΙΩΝ</t>
  </si>
  <si>
    <t xml:space="preserve">Δράση 1.i.42 : ΕΝΕΡΓΕΙΑΚΗ ΑΝΑΒΑΘΜΙΣΗ ΙΔΙΩΤΙΚΩΝ ΚΤΙΡΙΩΝ ΚΑΙ ΒΕΛΤΙΩΣΗ ΤΗΣ ΕΝΕΡΓΕΙΑΚΗΣ ΤΟΥΣ ΑΠΟΔΟΣΗΣ-ΕΞΟΙΚΟΝΟΜΩ </t>
  </si>
  <si>
    <t>ΕΞΟΙΚΟΝΟΜΩ σε ιδιωτικά κτίρια</t>
  </si>
  <si>
    <t xml:space="preserve">Δράση 1.i.44 : ΕΝΕΡΓΕΙΑΚΗ ΑΝΑΒΑΘΜΙΣΗ ΔΗΜΟΣΙΩΝ ΚΤΙΡΙΩΝ </t>
  </si>
  <si>
    <t>1.i.42.2.1.3</t>
  </si>
  <si>
    <t>1.i.44.2.1.5</t>
  </si>
  <si>
    <t>ΣΧΟΛΙΑ - ΠΑΡΑΤΗΡΗΣΕΙΣ</t>
  </si>
  <si>
    <t>Κατασκευή ή εκσυγχρονισμός δικτύων τηλεθέρμανσης και τηλεψύξης για βελτίωση της ενεργειακής αποδοτικότητας</t>
  </si>
  <si>
    <t>ΣΥΝΟΛΟ προσκλήσεων της Π 01</t>
  </si>
  <si>
    <t>Εκτιμώμενος χρόνος ενεργοποίησης 1ο τρίμηνο 2023</t>
  </si>
  <si>
    <t>Εκτιμώμενος χρόνος ενεργοποίησης 3ο τρίμηνο 2023</t>
  </si>
  <si>
    <t>Εκτιμώμενος χρόνος ενεργοποίησης 4ο τρίμηνο 2023</t>
  </si>
  <si>
    <t>ΠΡΟΤ/ΤΑ</t>
  </si>
  <si>
    <t>2.iv.58.2.4.5</t>
  </si>
  <si>
    <t>Κατασκευή έργων αντιπλλημμυρικής προστασίας</t>
  </si>
  <si>
    <t>Δράση 1.iii.54 : ΤΗΛΕΘΕΡΜΑΝΣΗ-ΤΗΛΕΨΥΞΗ-ΣΥΜΠΑΡΑΓΩΓΗ ΥΨΗΛΗΣ ΑΠΟΔΟΣΗΣ</t>
  </si>
  <si>
    <t>RSO2.3</t>
  </si>
  <si>
    <t>ΤΣ&amp;ΕΤΠΑ</t>
  </si>
  <si>
    <t>………………</t>
  </si>
  <si>
    <t>…………….</t>
  </si>
  <si>
    <t>2.iv.59.2.4.8</t>
  </si>
  <si>
    <t>Κατασκευή έργων δασικής πυροπροστασίας, συμπεριλαμβανομένων των πράσινων υποδομών</t>
  </si>
  <si>
    <t>Δράση 3.vii.73: ΑΠΟΚΑΤΑΣΤΑΣΗ ΜΟΛΥΣΜΕΝΩΝ ΕΔΑΦΩΝ &amp; ΒΙΟΜΗΧΑΝΙΚΩΝ ΧΩΡΩΝ</t>
  </si>
  <si>
    <t>Δράση 3.vii.77: ΜΕΤΡΑ ΓΙΑ ΤΟΝ ΑΤΜΟΣΦ. ΑΕΡΑ ΚΑΙ ΤΟΝ ΘΟΡΥΒΟ</t>
  </si>
  <si>
    <t>Δράση 3.vii.79: ΠΡΑΣΙΝΕΣ &amp; ΓΑΛΑΖΙΕΣ ΥΠΟΔΟΜΕΣ - ΜΗΤΡΟΠΟΛΙΤΙΚΕΣ ΑΝΑΠΛΑΣΕΙΣ</t>
  </si>
  <si>
    <t xml:space="preserve"> Εξυγίανση και αποκατάσταση εδάφους, αποκατάσταση βιομηχανικών χώρων και μολυσμένων εκτάσεων κυριότητας του Ελληνικού Δημοσίου</t>
  </si>
  <si>
    <t>3.vii.73.2.7.1</t>
  </si>
  <si>
    <t>3.vii.73</t>
  </si>
  <si>
    <t>Δράση 2.iv.59.: ΔΙΑΧΕΙΡΙΣΗ ΚΙΝΔΥΝΩΝ ΠΥΡΚΑΓΙΩΝ</t>
  </si>
  <si>
    <t>2.iv.59</t>
  </si>
  <si>
    <t xml:space="preserve">Συστήματα παρακολούθησης και ελέγχου της ατμοσφαιρικής ρύπανσης σε αστικές περιοχές - </t>
  </si>
  <si>
    <t>Πράσινες υποδομές για τη μείωση του θορύβου σε αστικές περιοχές</t>
  </si>
  <si>
    <t>Εκπόνηση στρατηγικών χαρτών θορύβου για πολεοδομικά συγκροτήματα και υλοποίηση σχετικών σχεδίων δράσης αντιμετώπισης περιβαλλοντικού θορύβου</t>
  </si>
  <si>
    <t>3.vii.77</t>
  </si>
  <si>
    <t>3.vii.79</t>
  </si>
  <si>
    <t>3.vii.77.2.7.3</t>
  </si>
  <si>
    <t>3.vii.77.2.7.5</t>
  </si>
  <si>
    <t>3.vii.77.2.7.6</t>
  </si>
  <si>
    <t>3.vii.77.2.7.9</t>
  </si>
  <si>
    <t xml:space="preserve"> Έργα αστικής αναζωογόνησης - χώροι πρασίνου (πάρκα αναψυχής, δημόσιοι κήποι, αστικά δάση, κ.α.) - ΜΗΤΡΟΠΟΛΙΤΙΚΗ ΑΝΑΠΛΑΣΗ ΦΑΛΗΡΙΚΟΥ ΜΕΤΩΠΟΥ</t>
  </si>
  <si>
    <t>ΣΥΝΟΛΟ προσκλήσεων της Π 02</t>
  </si>
  <si>
    <t>ΣΥΝΟΛΟ προσκλήσεων της Π 03</t>
  </si>
  <si>
    <t>RSO2.4</t>
  </si>
  <si>
    <t>RSO2.7</t>
  </si>
  <si>
    <t>RSO2.6</t>
  </si>
  <si>
    <t>Δράση 4.vi.67: ΠΡΟΛΗΨΗ-ΕΛΑΧΙΣΤΟΠΟΙΗΣΗ-ΕΠΑΝΑΧΡΗΣΗ-ΑΝΑΚΥΚΛΩΣΗ</t>
  </si>
  <si>
    <t>Δράση 4.vi.68: ΔΙΑΧΕΙΡΙΣΗ -ΕΠΕΞΕΡΓΑΣΙΑ ΥΠΟΛΕΙΜΑΤΙΚΩΝ ΟΙΚΙΑΚΩΝ ΑΠΟΒΛΗΤΩΝ</t>
  </si>
  <si>
    <t>Δράση 4.vi.70: ΔΙΑΧΕΙΡΙΣΗ ΥΠΟΛΕΙΜΜΑΤΙΚΩΝ ΕΠΙΚΥΝΔΥΝΩΝ ΑΠΟΒΛΗΤΩΝ (βιομηχανικά, επαγγελματικά απόβλητα)</t>
  </si>
  <si>
    <t>Δράση 4.vi.71: ΧΡΗΣΗ ΑΝΑΚΥΚΛΩΜΕΝΩΝ ΥΛΙΚΩΝ ΩΣ ΠΡΩΤΩΝ ΥΛΩΝ</t>
  </si>
  <si>
    <t>ΣΥΝΟΛΟ προσκλήσεων της Π 04</t>
  </si>
  <si>
    <t>Π 05:  «Διαχείριση Αστικών Λυμάτων και Υδάτινων Πόρων» (Ταμείο Συνοχής)</t>
  </si>
  <si>
    <t>Δράση 5.v.62: ΕΡΓΑ ΥΔΡΕΥΣΗΣ (υποδομές ύδρευσης-αφαλάτωσης)</t>
  </si>
  <si>
    <t>5.v.62.2.5.1</t>
  </si>
  <si>
    <t>Κατασκευή-αναβάθμιση υποδομών για πόσιμο νερό</t>
  </si>
  <si>
    <t>5.v.62.2.5.2</t>
  </si>
  <si>
    <t>5.v.62.2.5.3</t>
  </si>
  <si>
    <t>Εργα αφαλατώσεων μηδενικής απόρριψης άλμης και χρήσης ΑΠΕ για παροχή ενέργειας.</t>
  </si>
  <si>
    <t>Εγκατάσταση συστημάτων τηλεμετρίας-τηλεελέγχου-τηλεχειρισμού-έξυπνων υδρομετρητών-περιορισμού διαρροών.</t>
  </si>
  <si>
    <t>RSO2.5</t>
  </si>
  <si>
    <t>3.vi.67</t>
  </si>
  <si>
    <t>3.vi.68</t>
  </si>
  <si>
    <t>3.vi.70</t>
  </si>
  <si>
    <t>3.vi.71</t>
  </si>
  <si>
    <t>5.v.62</t>
  </si>
  <si>
    <t>5.v.64</t>
  </si>
  <si>
    <t>Δράση 5.v.64 : ΜΕΤΡΑ &amp; ΔΡΑΣΕΙΣ ΔΙΑΧΕΙΡΙΣΗΣ ΥΔΑΤΙΝΩΝ ΠΟΡΩΝ</t>
  </si>
  <si>
    <t>5.v.64.2.5.7</t>
  </si>
  <si>
    <t>5.v.64.2.5.9</t>
  </si>
  <si>
    <t>5.v.64.2.5.10</t>
  </si>
  <si>
    <t>5.v.64.2.5.11</t>
  </si>
  <si>
    <t xml:space="preserve"> Δράσεις εξοικονόμησης και επαναχρησιμοποίησης ύδατος σε κατοικίες</t>
  </si>
  <si>
    <t>Τμηματοποιημένα</t>
  </si>
  <si>
    <t>ΝΕΑ</t>
  </si>
  <si>
    <t xml:space="preserve"> Έργα διαχείρισης όμβριων υδάτων (δεξαμενές συλλογής, χωριστά δίκτυα συλλογής, εμπλουτισμός φυσικών υδάτων)</t>
  </si>
  <si>
    <t xml:space="preserve"> Σχέδια Διαχείρισης Λεκανών Απορροής Ποταμών - Δράσεις Θαλάσσιας Στρατηγικής &amp; Ολοκλήρωση Θαλάσσιων Χωροταξικών Πλαισίων</t>
  </si>
  <si>
    <t>Ανάπτυξη δικτύου παρακολούθησης επιφανειακών και υπογείων υδάτων</t>
  </si>
  <si>
    <t>Δράση 5.v.65 : ΔΙΑΧΕΙΡΙΣΗ ΑΣΤΙΚΩΝ ΛΥΜΑΤΩΝ</t>
  </si>
  <si>
    <t>5.v.65</t>
  </si>
  <si>
    <t>Κατασκευή και βελτίωση υποδομών συλλογής και επεξεργασίας αστικών λυμάτων</t>
  </si>
  <si>
    <t>ΣΥΝΟΛΟ προσκλήσεων της Π 05</t>
  </si>
  <si>
    <t>…………</t>
  </si>
  <si>
    <t>Δράση 6.vii.78: ΠΡΟΣΤΑΣΙΑ-ΑΠΟΚΑΤΑΣΤΑΣΗ-ΒΙΩΣΙΜΗ ΧΡΗΣΗ ΠΕΡΙΟΧΩΝ ΝATURA</t>
  </si>
  <si>
    <t>…………………..</t>
  </si>
  <si>
    <t>Δράση 6.vii.79: ΠΡΟΣΤΑΣΙΑ ΦΥΣΗΣ-ΒΙΟΠΟΙΚΙΛΟΤΗΤΑΣ, ΠΡΑΣΙΝΕΣ &amp; ΓΑΛΑΖΙΕΣ ΥΠΟΔΟΜΕΣ</t>
  </si>
  <si>
    <t>…………………………….</t>
  </si>
  <si>
    <t>……………</t>
  </si>
  <si>
    <t>ΣΥΝΟΛΟ προσκλήσεων της Π 06</t>
  </si>
  <si>
    <t>RSO2.8</t>
  </si>
  <si>
    <t>6.vii.78</t>
  </si>
  <si>
    <t>6.vii.79</t>
  </si>
  <si>
    <t xml:space="preserve"> 7.viii.83</t>
  </si>
  <si>
    <t>Δράση 7.viii.83: ΥΠΟΔΟΜΕΣ ΠΟΔΗΛΑΣΙΑΣ</t>
  </si>
  <si>
    <t>ΣΥΝΟΛΟ προσκλήσεων της Π 07</t>
  </si>
  <si>
    <t>Δημιουργία ποδηλατοδρόμων και δικτύου ποδηλατοδρόμων</t>
  </si>
  <si>
    <t>7.viii.83.2.8.4</t>
  </si>
  <si>
    <t>Σύνολο ΣΔΔ Προσκλήσεων έτους 2023 (χωρίς ΤΒ)</t>
  </si>
  <si>
    <t>8.2.9.1</t>
  </si>
  <si>
    <t>9.2.9.1</t>
  </si>
  <si>
    <t>8.179.2.9.1</t>
  </si>
  <si>
    <t>8.180.2.9.1</t>
  </si>
  <si>
    <t>8.181.2.9.1</t>
  </si>
  <si>
    <t>8.182.2.9.1</t>
  </si>
  <si>
    <t>9.179.2.9.1</t>
  </si>
  <si>
    <t>9.180.2.9.1</t>
  </si>
  <si>
    <t>9.181.2.9.1</t>
  </si>
  <si>
    <t>9.182.2.9.1</t>
  </si>
  <si>
    <t>Πληροφόρηση και επικοινωνία</t>
  </si>
  <si>
    <t>Προετοιμασία, υλοποίηση, παρακολούθηση και έλεγχος</t>
  </si>
  <si>
    <t>Αξιολόγηση και μελέτες, συλλογή δεδομένων</t>
  </si>
  <si>
    <t>Ενίσχυση της ικανότητας των αρχών του κράτους μέλους, των δικαιούχων και των οικείων εταίρων</t>
  </si>
  <si>
    <t>Δράση 8.2.9.1 : ΤΕΧΝΙΚΗ ΒΟΗΘΕΙΑ ΤΑΜΕΙΟΥ ΣΥΝΟΧΗΣ</t>
  </si>
  <si>
    <t>Δράση 8.2.9.1 : ΤΕΧΝΙΚΗ ΒΟΗΘΕΙΑ ΕΤΠΑ</t>
  </si>
  <si>
    <t>Σύνολο ΣΔΔ Προσκλήσεων έτους 2023 (με ΤΒ)</t>
  </si>
  <si>
    <t>ΕΝΗΜΕΡΩΣΗ ΓΡ. ΕΙΔ. ΓΡΑΜΜΑΤΕΑ ΙΟΥΛΙΟΣ 2022</t>
  </si>
  <si>
    <r>
      <t xml:space="preserve">ΠΡΟΣΚΛΗΣΕΙΣ ΕΤΟΥΣ 2022 ή/και 2023 </t>
    </r>
    <r>
      <rPr>
        <b/>
        <sz val="12"/>
        <color rgb="FFFF0000"/>
        <rFont val="Calibri"/>
        <family val="2"/>
        <charset val="161"/>
        <scheme val="minor"/>
      </rPr>
      <t>ΓΙΑ ΕΡΓΑ PHASING</t>
    </r>
    <r>
      <rPr>
        <b/>
        <sz val="12"/>
        <color theme="1"/>
        <rFont val="Calibri"/>
        <family val="2"/>
        <charset val="161"/>
        <scheme val="minor"/>
      </rPr>
      <t xml:space="preserve"> ΑΠΌ ΤΟ ΕΠ-ΥΜΕΠΕΡΑΑ</t>
    </r>
  </si>
  <si>
    <r>
      <t>ΠΡΟΣΚΛΗΣΕΙΣ ΕΤΟΥΣ 2023</t>
    </r>
    <r>
      <rPr>
        <b/>
        <sz val="12"/>
        <color rgb="FFFF0000"/>
        <rFont val="Calibri"/>
        <family val="2"/>
        <charset val="161"/>
        <scheme val="minor"/>
      </rPr>
      <t xml:space="preserve"> ΓΙΑ ΝΕΑ ΕΡΓΑ</t>
    </r>
    <r>
      <rPr>
        <b/>
        <sz val="12"/>
        <color theme="1"/>
        <rFont val="Calibri"/>
        <family val="2"/>
        <charset val="161"/>
        <scheme val="minor"/>
      </rPr>
      <t xml:space="preserve"> </t>
    </r>
  </si>
  <si>
    <t>5.v.62.ΟΛ.1</t>
  </si>
  <si>
    <t>1.i.54</t>
  </si>
  <si>
    <t>Δράση 1.iii.53 : ΕΝΕΡΓΕΙΑΚΑ ΔΙΚΤΥΑ &amp; ΑΠΟΘΗΚΕΥΣΗ</t>
  </si>
  <si>
    <t>1.iii.53</t>
  </si>
  <si>
    <t>1.i.54.2.1.7</t>
  </si>
  <si>
    <t>1.iii.53.2.3.1</t>
  </si>
  <si>
    <t>Επενδύσεις σε έξυπνα δίκτυα μεταφοράς και διανομής ενέργειας σε τοπικό επίπεδο και ψηφιοποίηση των ενεργειακών συστημάτων, με κίνητρα για τη συμμετοχή τελικών καταναλωτών</t>
  </si>
  <si>
    <t>ΝΈΑ - ΤΜΗΜ/ΝΑ</t>
  </si>
  <si>
    <t xml:space="preserve"> Αναβάθμιση/εκσυγχρονισμός των Μονάδων Μηχανικής και Βιολογικής Επεξεργασίας Αποβλήτων για την επίτευξη των μακροπρόθεσμων στόχων ανακύκλωσης και κυκλικής οικονομία</t>
  </si>
  <si>
    <t xml:space="preserve"> 4.vi.68.2.6.10</t>
  </si>
  <si>
    <t xml:space="preserve"> Ανάπτυξη και εφαρμογή στρατηγικών και δράσεων για την κυκλική οικονομία σε εθνικό, περιφερειακό και τοπικό επίπεδο</t>
  </si>
  <si>
    <t xml:space="preserve"> 4.vi.67.2.6.1</t>
  </si>
  <si>
    <t>Εξοπλισμός και Μονάδες Διαχείρισης Επικινδύνων Αποβλήτων</t>
  </si>
  <si>
    <t xml:space="preserve"> 4.vi.70.2.6.103</t>
  </si>
  <si>
    <t>2.1.1. Παροχή κινήτρων σε επιχειρήσεις για βελτίωση της ενεργειακής απόδοσης κτιρίων, υποδομών και διεργασιών</t>
  </si>
  <si>
    <t>2.1.2. Παροχή κινήτρων σε επιχειρήσεις για βελτίωση της ενεργειακής απόδοσης κτιρίων, υποδομών και διεργασιών, σύμφωνα με τα κριτήρια ενεργειακής απόδοσης</t>
  </si>
  <si>
    <t>2.1.3. Ενεργειακή αναβάθμιση ιδιωτικών κτιρίων και βελτίωση της ενεργειακής τους απόδοσης:</t>
  </si>
  <si>
    <t>2.1.5. Ενεργειακές αναβαθμίσεις δημοσίων κτιρίων (μεγάλα δημόσια κτίρια, κτίρια κεντρικής διοίκησης, δημαρχεία, νοσοκομεία, κ.α.)</t>
  </si>
  <si>
    <t>2.1.7. Κατασκευή ή εκσυγχρονισμός δικτύων τηλεθέρμανσης και τηλεψύξης για βελτίωση της ενεργειακής αποδοτικότητας</t>
  </si>
  <si>
    <t>2.1.8. Κατασκευή - αναβάθμιση υποδομών συμπαραγωγής υψηλής απόδοσης, τηλεθέρμανσης και τηλεψύξης</t>
  </si>
  <si>
    <t>2.2.1. Επενδύσεις για την παραγωγή και χρήση ηλεκτρικής ενέργειας από ΑΠΕ σε απομακρυσμένες, μη διασυνδεδεμένες περιοχές (π.χ. νησιά) για την επίτευξη ενεργειακής αυτονομίας</t>
  </si>
  <si>
    <t>2.2.2. Στήριξη καινοτόμων λύσεων και επενδύσεων καινοτομίας με πιλοτική δράση στον τομέα του ανανεώσιμου υδρογόνου (που παράγεται κυρίως από αιολική και ηλιακή ενέργεια)</t>
  </si>
  <si>
    <t>2.2.3. Επενδύσεις σε τεχνολογίες υπεράκτιων ανανεώσιμων πηγών ενέργειας (πλωτές φωτοβολταϊκές εγκαταστάσεις, υπεράκτιες εγκαταστάσεις αιολικής ενέργειας, τεχνολογίες ωκεάνιας ενέργειας)</t>
  </si>
  <si>
    <t>2.2.4. Υποστήριξη ανάπτυξης έργων ΑΠΕ από Ενεργειακές Κοινότητες με χρήση εξειδικευμένων χρηματοδοτικών εργαλείων</t>
  </si>
  <si>
    <t>2.2.5. Παροχή κινήτρων σε ΜΜΕ  για σχεδιασμό, ανάπτυξη και χρήση συστημάτων παραγωγής ηλεκτρικής, θερμικής και ψυκτικής ενέργειας από ΑΠΕ</t>
  </si>
  <si>
    <t>2.2.6. Προώθηση του εξηλεκτρισμού της θέρμανσης κτιρίων (ιδίως με αντλίες θερμότητας) και της χρήσης ανανεώσιμης ενέργειας που παράγεται εντός των ίδιων των κτιρίων</t>
  </si>
  <si>
    <t>2.3.1. Επενδύσεις σε έξυπνα δίκτυα μεταφοράς και διανομής ενέργειας σε τοπικό επίπεδο και ψηφιοποίηση των ενεργειακών συστημάτων, με κίνητρα για τη συμμετοχή τελικών καταναλωτών</t>
  </si>
  <si>
    <t>2.3.2. Στήριξη εφαρμογής καινοτόμων μεθόδων που αφορούν νέα, εξελιγμένα συστήματα αποθήκευσης ενέργειας, νέα υλικά και τεχνολογίες</t>
  </si>
  <si>
    <t>2.4.1. Θεσμικά εργαλεία για την προσαρμογή στην κλιματική αλλαγή, την πρόληψη και διαχείριση κινδύνων που συνδέονται με το κλίμα (Στρατηγικές, Σχέδια Δράσης, κτλ</t>
  </si>
  <si>
    <t>2.4.2. Δράσεις ενημέρωσης και ευαισθητοποίησης του πληθυσμού για την προσαρμογή στην κλιματική αλλαγή, την πρόληψη και διαχείριση κινδύνων που συνδέονται με το κλίμα</t>
  </si>
  <si>
    <t>2.4.4. Δράσεις αύξησης της ανθεκτικότητας των έργων υποδομής (οδικά δίκτυα, κτίρια, φράγματα, κτλ) έναντι των ακραίων καιρικών φαινομένων</t>
  </si>
  <si>
    <t>2.4.5.Κατασκευή έργων αντιπλημμυρικής προστασίας, συμπεριλαμβανομένων των πράσινων υποδομών</t>
  </si>
  <si>
    <t>2.4.6.Κατασκευή έργων προστασίας ακτών - αντιδιαβρωτικών έργων και προστασία λιμένων έναντι των επιπτώσεων της κλιματικής αλλαγής</t>
  </si>
  <si>
    <t>2.4.8. Κατασκευή έργων δασικής πυροπροστασίας,  συμπεριλαμβανομένων των πράσινων υποδομών</t>
  </si>
  <si>
    <t>2.4.9. Δράσεις πρόληψης και αντιμετώπισης των φαινομένων ερημοποίησης και διάβρωσης των εδαφών, συμπεριλαμβανομένων των πράσινων υποδομών</t>
  </si>
  <si>
    <t>2.7.1. Εξυγίανση και αποκατάσταση εδάφους, αποκατάσταση βιομηχανικών χώρων και μολυσμένων εκτάσεων, συμπεριλαμβανομένων παλαιών και παράνομων ΧΑΔΑ</t>
  </si>
  <si>
    <t>2.7.2. Πράσινες υποδομές για τη βελτίωση της ποιότητας της ατμόσφαιρας σε αστικές περιοχές</t>
  </si>
  <si>
    <t>2.7.3. Συστήματα παρακολούθησης και ελέγχου της ατμοσφαιρικής ρύπανσης σε αστικές περιοχές - Παρακολούθηση της θερμικής άνεσης και ακτινοβολίας (θερμικές νησίδες)</t>
  </si>
  <si>
    <t>2.7.5. Πράσινες υποδομές για τη μείωση του θορύβου σε αστικές περιοχές</t>
  </si>
  <si>
    <t>2.7.6. Εκπόνηση στρατηγικών χαρτών θορύβου για πολεοδομικά συγκροτήματα και υλοποίηση σχετικών σχεδίων δράσης αντιμετώπισης περιβαλλοντικού θορύβου</t>
  </si>
  <si>
    <t>2.7.9. Έργα αστικής αναζωογόνησης - χώροι πρασίνου (πάρκα αναψυχής, δημόσιοι κήποι, αστικά δάση, κ.α.) - διασυνδέσεις μεταξύ χώρων πρασίνου</t>
  </si>
  <si>
    <t>2.7.10. Πράσινες και γαλάζιες υποδομές για τη μείωση του κατακερματισμού των οικοσυστημάτων  και ανάπτυξη πρακτικών και μέτρων φιλικών και υποστηρικτικών προς τα είδη και τους τύπους οικοτόπων κοινοτικού ενδιαφέροντος</t>
  </si>
  <si>
    <t>2.6.1. Ανάπτυξη και εφαρμογή στρατηγικών και δράσεων για την κυκλική οικονομία σε εθνικό, περιφερειακό και τοπικό επίπεδο</t>
  </si>
  <si>
    <t>2.6.2. Δράσεις ενημέρωσης και ευαισθητοποίησης για την υποστήριξη βιώσιμων καταναλωτικών πρακτικών και την προώθηση περιβαλλοντικών πιστοποιήσεων</t>
  </si>
  <si>
    <t>2.6.3. Δράσεις ενημέρωσης και ευαισθητοποίησης πολιτών για τη διαλογή αποβλήτων στην πηγή, την ανακύκλωση, την κυκλική οικονομία και τον περιορισμό της χρήσης πλαστικών</t>
  </si>
  <si>
    <t>2.6.4. Υποστήριξη των ΟΤΑ για την εφαρμογή προγραμμάτων πρόληψης δημιουργίας αποβλήτων βάσει των προβλέψεων του Εθνικού Προγράμματος Πρόληψης Παραγωγής Αποβλήτων</t>
  </si>
  <si>
    <t>2.6.5. Ανάπτυξη ικανοτήτων των βασικών φορέων και οργανισμών που εμπλέκονται στην προώθηση της κυκλικής οικονομίας και γενικότερα στη διαχείριση αποβλήτων</t>
  </si>
  <si>
    <t>2.6.6. Εξοπλισμός διαλογής στην πηγή, συλλογής και μεταφοράς βιοαποβλήτων και μονάδες κομποστοποίησης τοπικής κλίμακας</t>
  </si>
  <si>
    <t>2.6.10. Αναβάθμιση/εκσυγχρονισμός των Μονάδων Μηχανικής και Βιολογικής Επεξεργασίας Αποβλήτων για την επίτευξη των μακροπρόθεσμων στόχων ανακύκλωσης και κυκλικής οικονομίας</t>
  </si>
  <si>
    <t>2.6.13.Εξοπλισμός και Μονάδες Διαχείρισης Επικινδύνων Αποβλήτων</t>
  </si>
  <si>
    <t>2.6.14. Ανάπτυξη συστημάτων παρακολούθησης και ανίχνευσης ειδικών ρευμάτων αποβλήτων και υλικών</t>
  </si>
  <si>
    <t>2.6.15. Ανάπτυξη / εκσυγχρονισμός εθνικού ηλεκτρονικού μητρώου αποβλήτων και ολοκληρωμένων συστημάτων επιθεώρησης και ελέγχου της διαχείρισης επικινδύνων αποβλήτων</t>
  </si>
  <si>
    <t>2.5.1. Κατασκευή ή/και αναβάθμιση υποδομών ύδρευσης
2.5.2. Αναβάθμιση των δικτύων ύδρευσης με εφαρμογή συστημάτων τηλεελέγχου – τηλεχειρισμού και έξυπνων υδρομέτρων  - Περιορισμός των διαρροών
2.5.3. Έργα αφαλατώσεων για την παροχή πόσιμου νερού σε νησιά , όπου δεν υπάρχει εναλλακτική επιλογή</t>
  </si>
  <si>
    <t>2.5.7. Δράσεις εξοικονόμησης και επαναχρησιμοποίησης ύδατος σε κατοικίες
2.5.8. Δράσεις επαναχρησιμοποίησης νερού εγκαταστάσεων επεξεργασίας λυμάτων
2.5.9. Έργα διαχείρισης όμβριων υδάτων (δεξαμενές συλλογής, χωριστά δίκτυα συλλογής, εμπλουτισμός φυσικών υδάτων)
2.5.10. Σχέδια Διαχείρισης Λεκανών Απορροής Ποταμών - Δράσεις Θαλάσσιας Στρατηγικής &amp; Ολοκλήρωση Θαλάσσιων Χωροταξικών Πλαισίων
2.5.11. Ανάπτυξη δικτύου παρακολούθησης επιφανειακών και υπογείων υδάτων</t>
  </si>
  <si>
    <t>2.5.12. Κατασκευή ή/και βελτίωση υποδομών συλλογής και επεξεργασίας αστικών λυμάτων</t>
  </si>
  <si>
    <t>2.7.7. Υποστήριξη του νέου μοντέλου διοίκησης και διαχείρισης των περιοχών του δικτύου Natura 2000</t>
  </si>
  <si>
    <t>2.7.8. Αναβάθμιση της οικολογικής συνοχής του δικτύου Natura 2000, βελτίωση των υπηρεσιών του οικοσυστήματος και δράσεις εφαρμογής του αναθεωρημένου PAF</t>
  </si>
  <si>
    <t>2.7.11. Εφαρμογή  Σχεδίων Δράσης ειδών και οικοτόπων και Σχεδίων Διαχείρισης Προστατευόμενων Περιοχών για βελτίωση της κατάστασης διατήρησης τους</t>
  </si>
  <si>
    <t>2.8.4. Επενδύσεις για τη δημιουργία ποδηλατοδρόμων και δικτύου ποδηλατοδρόμων</t>
  </si>
  <si>
    <t>2.9.1. Δράσεις Τεχνικής Βοήθειας</t>
  </si>
  <si>
    <t>ΚΑΤΗΓΟΡΙΕΣ ΔΡΑΣΕΩΝ (ΑΠ 1)</t>
  </si>
  <si>
    <t>ΚΑΤΗΓΟΡΙΕΣ ΔΡΑΣΕΩΝ (ΑΠ 2)</t>
  </si>
  <si>
    <t>ΚΑΤΗΓΟΡΙΕΣ ΔΡΑΣΕΩΝ (ΑΠ 3)</t>
  </si>
  <si>
    <t>ΚΑΤΗΓΟΡΙΕΣ ΔΡΑΣΕΩΝ (ΑΠ 4)</t>
  </si>
  <si>
    <t>ΚΑΤΗΓΟΡΙΕΣ ΔΡΑΣΕΩΝ (ΑΠ 5)</t>
  </si>
  <si>
    <t>ΚΑΤΗΓΟΡΙΕΣ ΔΡΑΣΕΩΝ (ΑΠ 6)</t>
  </si>
  <si>
    <t>ΚΑΤΗΓΟΡΙΕΣ ΔΡΑΣΕΩΝ (ΑΠ 7)</t>
  </si>
  <si>
    <t>ΟΛΙΣΤΙΚΟ Πρόγραμμα Διαχείρισης πόσιμου νερού σε εντοπισμένες περιοχές</t>
  </si>
  <si>
    <t>ΟΛΙΣΤΙΚΟ Πρόγραμμα εξοικονόμησης και επαναχρησης υδατος από κατοικίες &amp; ΕΕΛ σε εντοπισμένες περιοχές</t>
  </si>
  <si>
    <t>ΟΛΙΣΤΙΚΟ Πρόγραμμα Διαχείρισης λυμάτων σε εντοπισμένες περιοχές</t>
  </si>
  <si>
    <t>Προώθηση της χρήσης ανακυκλωμένων υλικών ως πρώτων υλών -ΚΥΚΛΙΚΗ ΟΙΚΟΝΟΜΙΑ</t>
  </si>
  <si>
    <t>4.vi.71.2.6.1</t>
  </si>
  <si>
    <t>Ενεργειακές αναβαθμίσεις  δημοσίων κτιρίων</t>
  </si>
  <si>
    <t>Προγραμματισμός προσκλήσεων 2023, Προγράμματος "Περιβάλλον &amp; Κλιματική Αλλαγή"</t>
  </si>
  <si>
    <r>
      <rPr>
        <b/>
        <sz val="11"/>
        <color rgb="FFFF0000"/>
        <rFont val="Century Gothic"/>
        <family val="2"/>
        <charset val="161"/>
      </rPr>
      <t>ΤΑΜΕΙΟ ΣΥΝΟΧΗΣ</t>
    </r>
    <r>
      <rPr>
        <b/>
        <sz val="11"/>
        <rFont val="Century Gothic"/>
        <family val="2"/>
        <charset val="161"/>
      </rPr>
      <t xml:space="preserve">
(ΣΔΔ) </t>
    </r>
  </si>
  <si>
    <r>
      <rPr>
        <b/>
        <sz val="11"/>
        <color rgb="FFFF0000"/>
        <rFont val="Century Gothic"/>
        <family val="2"/>
        <charset val="161"/>
      </rPr>
      <t>ΕΤΠΑ</t>
    </r>
    <r>
      <rPr>
        <b/>
        <sz val="11"/>
        <rFont val="Century Gothic"/>
        <family val="2"/>
        <charset val="161"/>
      </rPr>
      <t xml:space="preserve">
</t>
    </r>
    <r>
      <rPr>
        <b/>
        <sz val="11"/>
        <color rgb="FFFF0000"/>
        <rFont val="Century Gothic"/>
        <family val="2"/>
        <charset val="161"/>
      </rPr>
      <t>Περιφέρειες Λιγότερο Ανεπτυγμένες</t>
    </r>
    <r>
      <rPr>
        <b/>
        <sz val="11"/>
        <rFont val="Century Gothic"/>
        <family val="2"/>
        <charset val="161"/>
      </rPr>
      <t xml:space="preserve">
(ΣΔΔ)</t>
    </r>
  </si>
  <si>
    <r>
      <rPr>
        <b/>
        <sz val="11"/>
        <color rgb="FFFF0000"/>
        <rFont val="Century Gothic"/>
        <family val="2"/>
        <charset val="161"/>
      </rPr>
      <t>ΕΤΠΑ</t>
    </r>
    <r>
      <rPr>
        <b/>
        <sz val="11"/>
        <rFont val="Century Gothic"/>
        <family val="2"/>
        <charset val="161"/>
      </rPr>
      <t xml:space="preserve">
</t>
    </r>
    <r>
      <rPr>
        <b/>
        <sz val="11"/>
        <color rgb="FFFF0000"/>
        <rFont val="Century Gothic"/>
        <family val="2"/>
        <charset val="161"/>
      </rPr>
      <t xml:space="preserve">Περιφέρειες σε Μετάβαση
</t>
    </r>
    <r>
      <rPr>
        <b/>
        <sz val="11"/>
        <rFont val="Century Gothic"/>
        <family val="2"/>
        <charset val="161"/>
      </rPr>
      <t>(ΣΔΔ)</t>
    </r>
  </si>
  <si>
    <t>ΠΟΣΟΣΤΟ ΕΝΕΡΓΟΠΟΙΗΣΗΣ ΠΡΟΤΕΡ/ΤΑΣ</t>
  </si>
  <si>
    <t>Δράση 1.i.40 : ΠΑΡΟΧΗ ΚΙΝΗΤΡΩΝ ΣΤΙΣ ΜΜΕ ΓΙΑ ΒΕΛΤΙΩΣΗ ΤΗΣ ΕΝΕΡΓΕΙΑΚΗΣ ΑΠΟΔΟΣΗΣ ΚΤΙΡΙΩΝ &amp; ΔΙΕΡΓΑΣΙΩΝ</t>
  </si>
  <si>
    <t>1.i.40.2.1.2</t>
  </si>
  <si>
    <t>Κατασκευή έργων προστασίας ακτών - αντιδιαβρωτικών έργων και προστασία λιμένων έναντι των επιπτώσεων της κλιματικής αλλαγής</t>
  </si>
  <si>
    <t xml:space="preserve"> Διαθέσιμη Συνολ. Δημ. Δαπάνη Προγρ/τος στο Πεδίο παρέμβασης για τις προγραμματιζόμενες προσκλήσεις 2023(ΤΣ&amp;ΕΤΠΑ)</t>
  </si>
  <si>
    <t>Δράση 2.iv.58.: ΔΙΑΧΕΙΡΙΣΗ ΚΙΝΔΥΝΩΝ ΠΛΥΜΜΗΡΩΝ &amp; ΔΙΑΒΡΩΣΗΣ ΕΔΑΦΟΥΣ</t>
  </si>
  <si>
    <t>Εκτιμώμενος χρόνος ενεργοποίησης 2ο τρίμηνο 2023</t>
  </si>
  <si>
    <t xml:space="preserve">ΝΈΟ </t>
  </si>
  <si>
    <t>ΝΈΟ  / τμηματοπ.</t>
  </si>
  <si>
    <t>Τμηματοποιημένα  &amp; ΝΕΑ</t>
  </si>
  <si>
    <t>ΣΥΝΟΛΟ π/υ προσκλήσεων</t>
  </si>
  <si>
    <t>5.v.64.ΟΛ.2</t>
  </si>
  <si>
    <t>5.v.65.ΟΛ.3</t>
  </si>
  <si>
    <t>Π 09: «Τεχνική βοήθεια»  ΤΑΜΕΙΟ ΣΥΝΟΧΗΣ</t>
  </si>
  <si>
    <t>Π 08: Τεχνική Βοήθεια -ΕΤΠΑ</t>
  </si>
  <si>
    <t>Δυνητικοί Δικαιούχοι / Ωφελούμενοι</t>
  </si>
  <si>
    <t>ΕΔ ΕΣΠΑ ΥΠΕΝ / Μικρομεσαίες επιχ.</t>
  </si>
  <si>
    <t>ΔΕΤΤΗΛ / Νοικοκυριά χρήστες δικτυου τηλεθέρμανσης</t>
  </si>
  <si>
    <t>ΟΤΑ, ΥΠΕΝ, ΑΠΟΚΕΝΤΡΩΜΕΝΗ ΔΙΟΙΚΗΣΗ / Γενικός Πληθυσμός</t>
  </si>
  <si>
    <t>ΟΤΑ Β'  , ΥΠΕΝ / Γενικός πληθυσμός</t>
  </si>
  <si>
    <t>ΟΤΑ, ΔΕΥΑ / Κάτοικοι με πρόσβαση σε νεες υποδ. Πόσιμου νερού</t>
  </si>
  <si>
    <t>ΦΟΔΣΑ, ΔΕΥΑ, ΟΤΑ, ΥΠΕΝ</t>
  </si>
  <si>
    <t>ΕΔ, ΕΥΔ, ΥΠΕΝ, Δικαιούχοι</t>
  </si>
  <si>
    <t xml:space="preserve"> ΕΥΔ ΠΕΚΑ-Πολ/Προ</t>
  </si>
  <si>
    <t>ΠΡΟΤΕΡΑΙΟΤΗΤΑ 1</t>
  </si>
  <si>
    <t>ΠΡΟΤΕΡΑΙΟΤΗΤΑ 2</t>
  </si>
  <si>
    <t>ΠΡΟΤΕΡΑΙΟΤΗΤΑ 3</t>
  </si>
  <si>
    <t>ΠΡΟΤΕΡΑΙΟΤΗΤΑ 5</t>
  </si>
  <si>
    <t>ΠΡΟΤΕΡΑΙΟΤΗΤΑ 9</t>
  </si>
  <si>
    <t>Δράση 1.i.40 : ΠΑΡΟΧΗ ΚΙΝΗΤΡΩΝ ΣΤΙΣ ΜΜΕ ΓΙΑ ΒΕΛΤΙΩΣΗ ΤΗΣ ΕΝΕΡΓΕΙΑΚΗΣ ΑΠΟΔΟΣΗΣ ΚΤΙΡΙΩΝ &amp; ΔΙΕΡΓΑΣΙΩΝ ΒΑΣΕΙ ΚΡΙΤΗΡΙΩΝ ΕΝΕΡΓΕΙΑΚΗΣ ΑΠΟΔΟΣΗΣ</t>
  </si>
  <si>
    <t>ΠΟΣΟΣΤΟ ΕΝΕΡΓΟΠΟΙΗΣΗΣ ΣΤΗΝ ΠΡΟΤΕΡΑΙΟΤΗΤΑ (%)</t>
  </si>
  <si>
    <t>ΣΥΝΟΛΟ ΕΝΕΡΓΟΠΟΙΗΣΗΣ ΠΡΟΤΕΡΑΙΟΤΗΤΑΣ (%)</t>
  </si>
  <si>
    <t>5.v.65.2.5.12.1</t>
  </si>
  <si>
    <t>5.v.65.2.5.12.2</t>
  </si>
  <si>
    <t>Εξοικονομώ στην Αποχέτευση</t>
  </si>
  <si>
    <t>Δράση 2.iv.60: ΔΙΑΧΕΙΡΙΣΗ ΚΙΝΔΥΝΩΝ ΔΙΑΒΡΩΣΗΣ ΑΚΤΩΝ ΚΑΙ ΕΔΑΦΟΥΣ</t>
  </si>
  <si>
    <t>2.iv.60</t>
  </si>
  <si>
    <t>2.iv.60.2.4.6</t>
  </si>
  <si>
    <t>ΟΤΑ Α' και Β' βαθμού, ΥΠΕΝ / Γενικός πληθυσμός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</si>
</sst>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_ ;[Red]\-#,##0.00\ "/>
    <numFmt numFmtId="166" formatCode="#,##0.00\ _€"/>
  </numFmts>
  <fonts count="79" x14ac:knownFonts="1">
    <font>
      <sz val="11"/>
      <color theme="1"/>
      <name val="Calibri"/>
      <family val="2"/>
      <charset val="161"/>
      <scheme val="minor"/>
    </font>
    <font>
      <b/>
      <sz val="16"/>
      <color theme="1"/>
      <name val="Calibri"/>
      <family val="2"/>
      <charset val="161"/>
      <scheme val="minor"/>
    </font>
    <font>
      <b/>
      <sz val="9"/>
      <name val="Century Gothic"/>
      <family val="2"/>
      <charset val="161"/>
    </font>
    <font>
      <b/>
      <sz val="10"/>
      <name val="Century Gothic"/>
      <family val="2"/>
      <charset val="161"/>
    </font>
    <font>
      <sz val="9"/>
      <name val="Century Gothic"/>
      <family val="2"/>
      <charset val="161"/>
    </font>
    <font>
      <sz val="11"/>
      <name val="Calibri"/>
      <family val="2"/>
      <charset val="161"/>
      <scheme val="minor"/>
    </font>
    <font>
      <i/>
      <sz val="9"/>
      <name val="Century Gothic"/>
      <family val="2"/>
      <charset val="161"/>
    </font>
    <font>
      <i/>
      <sz val="11"/>
      <color theme="1"/>
      <name val="Calibri"/>
      <family val="2"/>
      <charset val="161"/>
      <scheme val="minor"/>
    </font>
    <font>
      <b/>
      <sz val="9"/>
      <color indexed="81"/>
      <name val="Tahoma"/>
      <family val="2"/>
      <charset val="161"/>
    </font>
    <font>
      <sz val="9"/>
      <color indexed="81"/>
      <name val="Tahoma"/>
      <family val="2"/>
      <charset val="161"/>
    </font>
    <font>
      <sz val="10"/>
      <name val="Arial"/>
      <family val="2"/>
      <charset val="161"/>
    </font>
    <font>
      <sz val="11"/>
      <color theme="1"/>
      <name val="Calibri"/>
      <family val="2"/>
      <charset val="161"/>
      <scheme val="minor"/>
    </font>
    <font>
      <b/>
      <sz val="10"/>
      <color rgb="FFFF0000"/>
      <name val="Century Gothic"/>
      <family val="2"/>
      <charset val="161"/>
    </font>
    <font>
      <sz val="8"/>
      <name val="Calibri"/>
      <family val="2"/>
      <charset val="161"/>
      <scheme val="minor"/>
    </font>
    <font>
      <b/>
      <sz val="12"/>
      <name val="Century Gothic"/>
      <family val="2"/>
      <charset val="161"/>
    </font>
    <font>
      <sz val="10"/>
      <name val="Century Gothic"/>
      <family val="2"/>
      <charset val="161"/>
    </font>
    <font>
      <sz val="10"/>
      <color theme="1"/>
      <name val="Calibri"/>
      <family val="2"/>
      <charset val="161"/>
      <scheme val="minor"/>
    </font>
    <font>
      <i/>
      <sz val="10"/>
      <name val="Century Gothic"/>
      <family val="2"/>
      <charset val="161"/>
    </font>
    <font>
      <b/>
      <sz val="10"/>
      <color theme="1"/>
      <name val="Calibri"/>
      <family val="2"/>
      <charset val="161"/>
      <scheme val="minor"/>
    </font>
    <font>
      <b/>
      <sz val="12"/>
      <color theme="1"/>
      <name val="Calibri"/>
      <family val="2"/>
      <charset val="161"/>
      <scheme val="minor"/>
    </font>
    <font>
      <b/>
      <sz val="12"/>
      <color theme="1"/>
      <name val="Century Gothic"/>
      <family val="2"/>
      <charset val="161"/>
    </font>
    <font>
      <sz val="11"/>
      <color rgb="FFFF0000"/>
      <name val="Calibri"/>
      <family val="2"/>
      <charset val="161"/>
      <scheme val="minor"/>
    </font>
    <font>
      <sz val="10"/>
      <color indexed="8"/>
      <name val="Arial"/>
      <family val="2"/>
    </font>
    <font>
      <sz val="9"/>
      <color rgb="FFFF0000"/>
      <name val="Century Gothic"/>
      <family val="2"/>
      <charset val="161"/>
    </font>
    <font>
      <sz val="11"/>
      <color rgb="FF9C5700"/>
      <name val="Calibri"/>
      <family val="2"/>
      <charset val="161"/>
      <scheme val="minor"/>
    </font>
    <font>
      <b/>
      <strike/>
      <sz val="9"/>
      <name val="Century Gothic"/>
      <family val="2"/>
      <charset val="161"/>
    </font>
    <font>
      <strike/>
      <sz val="10"/>
      <name val="Century Gothic"/>
      <family val="2"/>
      <charset val="161"/>
    </font>
    <font>
      <strike/>
      <sz val="9"/>
      <name val="Century Gothic"/>
      <family val="2"/>
      <charset val="161"/>
    </font>
    <font>
      <b/>
      <strike/>
      <sz val="10"/>
      <name val="Century Gothic"/>
      <family val="2"/>
      <charset val="161"/>
    </font>
    <font>
      <sz val="11"/>
      <color theme="0"/>
      <name val="Calibri"/>
      <family val="2"/>
      <charset val="161"/>
      <scheme val="minor"/>
    </font>
    <font>
      <sz val="12"/>
      <color theme="1"/>
      <name val="Calibri"/>
      <family val="2"/>
      <charset val="161"/>
      <scheme val="minor"/>
    </font>
    <font>
      <b/>
      <sz val="11"/>
      <name val="Century Gothic"/>
      <family val="2"/>
      <charset val="161"/>
    </font>
    <font>
      <sz val="11"/>
      <color theme="1"/>
      <name val="Century Gothic"/>
      <family val="2"/>
      <charset val="161"/>
    </font>
    <font>
      <b/>
      <sz val="11"/>
      <color theme="1"/>
      <name val="Century Gothic"/>
      <family val="2"/>
      <charset val="161"/>
    </font>
    <font>
      <b/>
      <sz val="11"/>
      <color rgb="FFFF0000"/>
      <name val="Century Gothic"/>
      <family val="2"/>
      <charset val="161"/>
    </font>
    <font>
      <b/>
      <sz val="11"/>
      <color theme="0"/>
      <name val="Century Gothic"/>
      <family val="2"/>
      <charset val="161"/>
    </font>
    <font>
      <i/>
      <sz val="11"/>
      <color theme="1"/>
      <name val="Century Gothic"/>
      <family val="2"/>
      <charset val="161"/>
    </font>
    <font>
      <sz val="10"/>
      <color theme="1"/>
      <name val="Century Gothic"/>
      <family val="2"/>
      <charset val="161"/>
    </font>
    <font>
      <b/>
      <sz val="10"/>
      <color theme="1"/>
      <name val="Century Gothic"/>
      <family val="2"/>
      <charset val="161"/>
    </font>
    <font>
      <b/>
      <sz val="9"/>
      <color rgb="FFFF0000"/>
      <name val="Century Gothic"/>
      <family val="2"/>
      <charset val="161"/>
    </font>
    <font>
      <b/>
      <sz val="14"/>
      <color theme="1"/>
      <name val="Calibri"/>
      <family val="2"/>
      <charset val="161"/>
      <scheme val="minor"/>
    </font>
    <font>
      <b/>
      <sz val="16"/>
      <color theme="1"/>
      <name val="Century Gothic"/>
      <family val="2"/>
      <charset val="161"/>
    </font>
    <font>
      <b/>
      <sz val="16"/>
      <name val="Century Gothic"/>
      <family val="2"/>
      <charset val="161"/>
    </font>
    <font>
      <b/>
      <sz val="18"/>
      <color theme="1"/>
      <name val="Century Gothic"/>
      <family val="2"/>
      <charset val="161"/>
    </font>
    <font>
      <sz val="18"/>
      <color theme="1"/>
      <name val="Century Gothic"/>
      <family val="2"/>
      <charset val="161"/>
    </font>
    <font>
      <b/>
      <sz val="14"/>
      <color theme="1"/>
      <name val="Century Gothic"/>
      <family val="2"/>
      <charset val="161"/>
    </font>
    <font>
      <sz val="12"/>
      <color theme="1"/>
      <name val="Century Gothic"/>
      <family val="2"/>
      <charset val="161"/>
    </font>
    <font>
      <sz val="14"/>
      <color theme="1"/>
      <name val="Calibri"/>
      <family val="2"/>
      <charset val="161"/>
      <scheme val="minor"/>
    </font>
    <font>
      <b/>
      <u/>
      <sz val="12"/>
      <color theme="1"/>
      <name val="Century Gothic"/>
      <family val="2"/>
      <charset val="161"/>
    </font>
    <font>
      <strike/>
      <sz val="11"/>
      <color theme="1"/>
      <name val="Calibri"/>
      <family val="2"/>
      <charset val="161"/>
      <scheme val="minor"/>
    </font>
    <font>
      <i/>
      <sz val="12"/>
      <color rgb="FFFF0000"/>
      <name val="Calibri"/>
      <family val="2"/>
      <charset val="161"/>
      <scheme val="minor"/>
    </font>
    <font>
      <strike/>
      <sz val="10"/>
      <color theme="1"/>
      <name val="Century Gothic"/>
      <family val="2"/>
      <charset val="161"/>
    </font>
    <font>
      <b/>
      <u/>
      <sz val="16"/>
      <color theme="1"/>
      <name val="Century Gothic"/>
      <family val="2"/>
      <charset val="161"/>
    </font>
    <font>
      <u/>
      <sz val="16"/>
      <color theme="1"/>
      <name val="Century Gothic"/>
      <family val="2"/>
      <charset val="161"/>
    </font>
    <font>
      <sz val="11"/>
      <name val="Century Gothic"/>
      <family val="2"/>
      <charset val="161"/>
    </font>
    <font>
      <b/>
      <i/>
      <sz val="10"/>
      <name val="Century Gothic"/>
      <family val="2"/>
      <charset val="161"/>
    </font>
    <font>
      <b/>
      <i/>
      <sz val="11"/>
      <color theme="1"/>
      <name val="Calibri"/>
      <family val="2"/>
      <charset val="161"/>
      <scheme val="minor"/>
    </font>
    <font>
      <sz val="9"/>
      <color theme="1"/>
      <name val="Arial"/>
      <family val="2"/>
      <charset val="161"/>
    </font>
    <font>
      <i/>
      <sz val="11"/>
      <name val="Century Gothic"/>
      <family val="2"/>
      <charset val="161"/>
    </font>
    <font>
      <sz val="10"/>
      <color theme="1"/>
      <name val="Arial"/>
      <family val="2"/>
      <charset val="161"/>
    </font>
    <font>
      <b/>
      <sz val="30"/>
      <name val="Century Gothic"/>
      <family val="2"/>
      <charset val="161"/>
    </font>
    <font>
      <sz val="30"/>
      <color theme="1"/>
      <name val="Calibri"/>
      <family val="2"/>
      <charset val="161"/>
      <scheme val="minor"/>
    </font>
    <font>
      <b/>
      <sz val="12"/>
      <color rgb="FFFF0000"/>
      <name val="Calibri"/>
      <family val="2"/>
      <charset val="161"/>
      <scheme val="minor"/>
    </font>
    <font>
      <b/>
      <sz val="11"/>
      <color theme="1"/>
      <name val="Calibri"/>
      <family val="2"/>
      <charset val="161"/>
      <scheme val="minor"/>
    </font>
    <font>
      <b/>
      <i/>
      <sz val="12"/>
      <color rgb="FFFF0000"/>
      <name val="Calibri"/>
      <family val="2"/>
      <charset val="161"/>
      <scheme val="minor"/>
    </font>
    <font>
      <b/>
      <sz val="20"/>
      <color theme="1"/>
      <name val="Calibri"/>
      <family val="2"/>
      <charset val="161"/>
      <scheme val="minor"/>
    </font>
    <font>
      <b/>
      <sz val="18"/>
      <color theme="0"/>
      <name val="Century Gothic"/>
      <family val="2"/>
      <charset val="161"/>
    </font>
    <font>
      <sz val="18"/>
      <color theme="0"/>
      <name val="Calibri"/>
      <family val="2"/>
      <charset val="161"/>
      <scheme val="minor"/>
    </font>
    <font>
      <b/>
      <sz val="20"/>
      <color theme="0"/>
      <name val="Century Gothic"/>
      <family val="2"/>
      <charset val="161"/>
    </font>
    <font>
      <b/>
      <sz val="20"/>
      <name val="Century Gothic"/>
      <family val="2"/>
      <charset val="161"/>
    </font>
    <font>
      <b/>
      <sz val="12"/>
      <color theme="1" tint="0.499984740745262"/>
      <name val="Calibri"/>
      <family val="2"/>
      <charset val="161"/>
      <scheme val="minor"/>
    </font>
    <font>
      <sz val="12"/>
      <name val="Calibri"/>
      <family val="2"/>
      <charset val="161"/>
      <scheme val="minor"/>
    </font>
    <font>
      <b/>
      <sz val="10"/>
      <color rgb="FFFF0000"/>
      <name val="Century Gothic"/>
      <family val="2"/>
    </font>
    <font>
      <b/>
      <sz val="10"/>
      <color rgb="FFFF0000"/>
      <name val="Arial"/>
      <family val="2"/>
    </font>
    <font>
      <b/>
      <sz val="26"/>
      <color theme="1"/>
      <name val="Calibri"/>
      <family val="2"/>
      <charset val="161"/>
      <scheme val="minor"/>
    </font>
    <font>
      <sz val="10"/>
      <color rgb="FF00B050"/>
      <name val="Century Gothic"/>
      <family val="2"/>
      <charset val="161"/>
    </font>
    <font>
      <b/>
      <sz val="10"/>
      <color rgb="FF00B050"/>
      <name val="Century Gothic"/>
      <family val="2"/>
      <charset val="161"/>
    </font>
    <font>
      <i/>
      <sz val="10"/>
      <color rgb="FF00B050"/>
      <name val="Century Gothic"/>
      <family val="2"/>
      <charset val="161"/>
    </font>
    <font>
      <b/>
      <i/>
      <sz val="11"/>
      <name val="Century Gothic"/>
      <family val="2"/>
      <charset val="161"/>
    </font>
  </fonts>
  <fills count="2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EB9C"/>
      </patternFill>
    </fill>
    <fill>
      <patternFill patternType="solid">
        <fgColor theme="4"/>
      </patternFill>
    </fill>
    <fill>
      <patternFill patternType="solid">
        <fgColor theme="7"/>
      </patternFill>
    </fill>
    <fill>
      <patternFill patternType="solid">
        <fgColor theme="8" tint="0.79998168889431442"/>
        <bgColor indexed="64"/>
      </patternFill>
    </fill>
    <fill>
      <patternFill patternType="solid">
        <fgColor rgb="FFFF0000"/>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7"/>
        <bgColor indexed="64"/>
      </patternFill>
    </fill>
    <fill>
      <patternFill patternType="solid">
        <fgColor rgb="FFB0F6B2"/>
        <bgColor indexed="64"/>
      </patternFill>
    </fill>
    <fill>
      <patternFill patternType="solid">
        <fgColor theme="0"/>
        <bgColor indexed="64"/>
      </patternFill>
    </fill>
    <fill>
      <patternFill patternType="solid">
        <fgColor theme="5"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9">
    <xf numFmtId="0" fontId="0" fillId="0" borderId="0"/>
    <xf numFmtId="0" fontId="10" fillId="0" borderId="0"/>
    <xf numFmtId="9" fontId="11" fillId="0" borderId="0" applyFont="0" applyFill="0" applyBorder="0" applyAlignment="0" applyProtection="0"/>
    <xf numFmtId="0" fontId="22" fillId="0" borderId="0"/>
    <xf numFmtId="0" fontId="11" fillId="0" borderId="0"/>
    <xf numFmtId="0" fontId="11" fillId="0" borderId="0"/>
    <xf numFmtId="0" fontId="2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cellStyleXfs>
  <cellXfs count="704">
    <xf numFmtId="0" fontId="0" fillId="0" borderId="0" xfId="0"/>
    <xf numFmtId="0" fontId="1" fillId="0" borderId="0" xfId="0" applyFont="1"/>
    <xf numFmtId="0" fontId="0" fillId="0" borderId="0" xfId="0" applyAlignment="1">
      <alignment vertical="center" wrapText="1"/>
    </xf>
    <xf numFmtId="0" fontId="0" fillId="0" borderId="0" xfId="0" applyAlignment="1">
      <alignment wrapText="1"/>
    </xf>
    <xf numFmtId="0" fontId="7" fillId="0" borderId="0" xfId="0" applyFont="1" applyAlignment="1">
      <alignment horizontal="left" wrapText="1"/>
    </xf>
    <xf numFmtId="0" fontId="5" fillId="0" borderId="0" xfId="0" applyFont="1" applyAlignment="1">
      <alignment vertical="center" wrapText="1"/>
    </xf>
    <xf numFmtId="0" fontId="2"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0" fillId="0" borderId="0" xfId="0" applyAlignment="1">
      <alignment horizontal="left" vertical="center" wrapText="1"/>
    </xf>
    <xf numFmtId="0" fontId="0" fillId="0" borderId="0" xfId="0" applyAlignment="1">
      <alignment vertical="center"/>
    </xf>
    <xf numFmtId="0" fontId="7" fillId="0" borderId="0" xfId="0" applyFont="1"/>
    <xf numFmtId="3" fontId="7" fillId="0" borderId="0" xfId="0" applyNumberFormat="1" applyFont="1"/>
    <xf numFmtId="0" fontId="2" fillId="0" borderId="5" xfId="0" applyFont="1" applyBorder="1" applyAlignment="1">
      <alignment horizontal="center" vertical="center" wrapText="1" readingOrder="1"/>
    </xf>
    <xf numFmtId="0" fontId="1" fillId="0" borderId="0" xfId="0" applyFont="1" applyAlignment="1">
      <alignment vertical="center"/>
    </xf>
    <xf numFmtId="0" fontId="15" fillId="0" borderId="1" xfId="0" applyFont="1" applyBorder="1" applyAlignment="1">
      <alignment horizontal="left" vertical="center" wrapText="1" readingOrder="1"/>
    </xf>
    <xf numFmtId="3" fontId="15" fillId="2" borderId="1" xfId="0" applyNumberFormat="1" applyFont="1" applyFill="1" applyBorder="1" applyAlignment="1">
      <alignment horizontal="right" vertical="center" wrapText="1" readingOrder="1"/>
    </xf>
    <xf numFmtId="3" fontId="15" fillId="0" borderId="4" xfId="0" applyNumberFormat="1" applyFont="1" applyBorder="1" applyAlignment="1">
      <alignment horizontal="right" vertical="center" wrapText="1" readingOrder="1"/>
    </xf>
    <xf numFmtId="3" fontId="15" fillId="0" borderId="1" xfId="0" applyNumberFormat="1" applyFont="1" applyBorder="1" applyAlignment="1">
      <alignment horizontal="right" vertical="center" wrapText="1" readingOrder="1"/>
    </xf>
    <xf numFmtId="3" fontId="15" fillId="2" borderId="1" xfId="0" applyNumberFormat="1" applyFont="1" applyFill="1" applyBorder="1" applyAlignment="1">
      <alignment vertical="center" wrapText="1" readingOrder="1"/>
    </xf>
    <xf numFmtId="3" fontId="15" fillId="0" borderId="1" xfId="0" applyNumberFormat="1" applyFont="1" applyBorder="1" applyAlignment="1">
      <alignment vertical="center" wrapText="1" readingOrder="1"/>
    </xf>
    <xf numFmtId="0" fontId="4" fillId="10" borderId="1" xfId="0" applyFont="1" applyFill="1" applyBorder="1" applyAlignment="1">
      <alignment horizontal="center" vertical="center" wrapText="1" readingOrder="1"/>
    </xf>
    <xf numFmtId="0" fontId="4" fillId="10" borderId="1" xfId="0" applyFont="1" applyFill="1" applyBorder="1" applyAlignment="1">
      <alignment horizontal="left" wrapText="1" readingOrder="1"/>
    </xf>
    <xf numFmtId="0" fontId="16" fillId="0" borderId="0" xfId="0" applyFont="1"/>
    <xf numFmtId="0" fontId="15" fillId="0" borderId="4" xfId="0" applyFont="1" applyBorder="1" applyAlignment="1">
      <alignment horizontal="center" vertical="center" wrapText="1" readingOrder="1"/>
    </xf>
    <xf numFmtId="0" fontId="15" fillId="0" borderId="1" xfId="0" applyFont="1" applyBorder="1" applyAlignment="1">
      <alignment horizontal="center" vertical="center" wrapText="1" readingOrder="1"/>
    </xf>
    <xf numFmtId="3" fontId="17" fillId="0" borderId="4" xfId="0" applyNumberFormat="1" applyFont="1" applyBorder="1" applyAlignment="1">
      <alignment horizontal="right" wrapText="1" readingOrder="1"/>
    </xf>
    <xf numFmtId="3" fontId="17" fillId="0" borderId="1" xfId="0" applyNumberFormat="1" applyFont="1" applyBorder="1" applyAlignment="1">
      <alignment horizontal="right" wrapText="1" readingOrder="1"/>
    </xf>
    <xf numFmtId="3" fontId="15" fillId="0" borderId="1" xfId="0" applyNumberFormat="1" applyFont="1" applyBorder="1" applyAlignment="1">
      <alignment horizontal="right" wrapText="1" readingOrder="1"/>
    </xf>
    <xf numFmtId="3" fontId="15" fillId="0" borderId="4" xfId="0" applyNumberFormat="1" applyFont="1" applyBorder="1" applyAlignment="1">
      <alignment horizontal="right" wrapText="1" readingOrder="1"/>
    </xf>
    <xf numFmtId="3" fontId="18" fillId="0" borderId="0" xfId="0" applyNumberFormat="1" applyFont="1"/>
    <xf numFmtId="9" fontId="18" fillId="0" borderId="0" xfId="2" applyFont="1" applyAlignment="1">
      <alignment horizontal="left"/>
    </xf>
    <xf numFmtId="3" fontId="19" fillId="0" borderId="0" xfId="0" applyNumberFormat="1" applyFont="1" applyAlignment="1">
      <alignment vertical="center"/>
    </xf>
    <xf numFmtId="0" fontId="15" fillId="3" borderId="5"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3" fontId="3" fillId="0" borderId="11" xfId="0" applyNumberFormat="1" applyFont="1" applyBorder="1" applyAlignment="1">
      <alignment horizontal="right" wrapText="1" readingOrder="1"/>
    </xf>
    <xf numFmtId="0" fontId="15" fillId="3" borderId="19" xfId="0" applyFont="1" applyFill="1" applyBorder="1" applyAlignment="1">
      <alignment horizontal="left" vertical="center" wrapText="1" readingOrder="1"/>
    </xf>
    <xf numFmtId="3" fontId="19" fillId="3" borderId="9" xfId="0" applyNumberFormat="1" applyFont="1" applyFill="1" applyBorder="1" applyAlignment="1">
      <alignment vertical="center"/>
    </xf>
    <xf numFmtId="0" fontId="2" fillId="0" borderId="20" xfId="0" applyFont="1" applyBorder="1" applyAlignment="1">
      <alignment horizontal="center" vertical="center" wrapText="1" readingOrder="1"/>
    </xf>
    <xf numFmtId="0" fontId="2" fillId="10" borderId="20" xfId="0" applyFont="1" applyFill="1" applyBorder="1" applyAlignment="1">
      <alignment horizontal="center" vertical="center" wrapText="1" readingOrder="1"/>
    </xf>
    <xf numFmtId="0" fontId="3" fillId="2" borderId="20" xfId="0" applyFont="1" applyFill="1" applyBorder="1" applyAlignment="1">
      <alignment horizontal="center" vertical="center" wrapText="1" readingOrder="1"/>
    </xf>
    <xf numFmtId="0" fontId="3" fillId="0" borderId="22" xfId="0" applyFont="1" applyBorder="1" applyAlignment="1">
      <alignment horizontal="center" vertical="center" textRotation="90" wrapText="1" readingOrder="1"/>
    </xf>
    <xf numFmtId="0" fontId="3" fillId="0" borderId="23" xfId="0" applyFont="1" applyBorder="1" applyAlignment="1">
      <alignment horizontal="center" vertical="center" textRotation="90" wrapText="1" readingOrder="1"/>
    </xf>
    <xf numFmtId="0" fontId="3" fillId="0" borderId="12" xfId="0" applyFont="1" applyBorder="1" applyAlignment="1">
      <alignment horizontal="center" vertical="center" textRotation="90" wrapText="1" readingOrder="1"/>
    </xf>
    <xf numFmtId="0" fontId="3" fillId="0" borderId="13" xfId="0" applyFont="1" applyBorder="1" applyAlignment="1">
      <alignment horizontal="center" vertical="center" textRotation="90" wrapText="1" readingOrder="1"/>
    </xf>
    <xf numFmtId="0" fontId="14" fillId="0" borderId="10" xfId="0" applyFont="1" applyBorder="1" applyAlignment="1">
      <alignment horizontal="left" vertical="center" wrapText="1" readingOrder="1"/>
    </xf>
    <xf numFmtId="0" fontId="15" fillId="0" borderId="5" xfId="0" applyFont="1" applyBorder="1" applyAlignment="1">
      <alignment horizontal="center" vertical="center" wrapText="1" readingOrder="1"/>
    </xf>
    <xf numFmtId="0" fontId="4" fillId="10" borderId="6" xfId="0" applyFont="1" applyFill="1" applyBorder="1" applyAlignment="1">
      <alignment horizontal="center" vertical="center" wrapText="1" readingOrder="1"/>
    </xf>
    <xf numFmtId="3" fontId="15" fillId="2" borderId="6" xfId="0" applyNumberFormat="1" applyFont="1" applyFill="1" applyBorder="1" applyAlignment="1">
      <alignment vertical="center" wrapText="1" readingOrder="1"/>
    </xf>
    <xf numFmtId="3" fontId="19" fillId="2" borderId="9" xfId="0" applyNumberFormat="1" applyFont="1" applyFill="1" applyBorder="1" applyAlignment="1">
      <alignment vertical="center"/>
    </xf>
    <xf numFmtId="0" fontId="0" fillId="0" borderId="0" xfId="0" applyAlignment="1">
      <alignment horizontal="right"/>
    </xf>
    <xf numFmtId="3" fontId="20" fillId="0" borderId="0" xfId="0" applyNumberFormat="1" applyFont="1" applyAlignment="1">
      <alignment horizontal="left" vertical="center"/>
    </xf>
    <xf numFmtId="0" fontId="15" fillId="0" borderId="19" xfId="0" applyFont="1" applyBorder="1" applyAlignment="1">
      <alignment horizontal="center" vertical="center" wrapText="1" readingOrder="1"/>
    </xf>
    <xf numFmtId="0" fontId="15" fillId="0" borderId="19" xfId="0" applyFont="1" applyBorder="1" applyAlignment="1">
      <alignment horizontal="left" vertical="center" wrapText="1" readingOrder="1"/>
    </xf>
    <xf numFmtId="3" fontId="15" fillId="0" borderId="6" xfId="0" applyNumberFormat="1" applyFont="1" applyBorder="1" applyAlignment="1">
      <alignment horizontal="right" vertical="center" wrapText="1" readingOrder="1"/>
    </xf>
    <xf numFmtId="3" fontId="15" fillId="0" borderId="5" xfId="0" applyNumberFormat="1" applyFont="1" applyBorder="1" applyAlignment="1">
      <alignment horizontal="right" vertical="center" wrapText="1" readingOrder="1"/>
    </xf>
    <xf numFmtId="3" fontId="19" fillId="0" borderId="0" xfId="0" applyNumberFormat="1" applyFont="1" applyAlignment="1">
      <alignment horizontal="center" vertical="center"/>
    </xf>
    <xf numFmtId="3" fontId="0" fillId="0" borderId="0" xfId="0" applyNumberFormat="1"/>
    <xf numFmtId="3" fontId="15" fillId="2" borderId="5" xfId="0" applyNumberFormat="1" applyFont="1" applyFill="1" applyBorder="1" applyAlignment="1">
      <alignment horizontal="right" vertical="center" wrapText="1" readingOrder="1"/>
    </xf>
    <xf numFmtId="0" fontId="2" fillId="6" borderId="11" xfId="0" applyFont="1" applyFill="1" applyBorder="1" applyAlignment="1">
      <alignment horizontal="right" wrapText="1" readingOrder="1"/>
    </xf>
    <xf numFmtId="3" fontId="3" fillId="6" borderId="14" xfId="0" applyNumberFormat="1" applyFont="1" applyFill="1" applyBorder="1" applyAlignment="1">
      <alignment horizontal="right" wrapText="1" readingOrder="1"/>
    </xf>
    <xf numFmtId="3" fontId="3" fillId="6" borderId="11" xfId="0" applyNumberFormat="1" applyFont="1" applyFill="1" applyBorder="1" applyAlignment="1">
      <alignment horizontal="right" wrapText="1" readingOrder="1"/>
    </xf>
    <xf numFmtId="0" fontId="3" fillId="6" borderId="13" xfId="0" applyFont="1" applyFill="1" applyBorder="1" applyAlignment="1">
      <alignment horizontal="center" vertical="center" textRotation="90" wrapText="1" readingOrder="1"/>
    </xf>
    <xf numFmtId="0" fontId="3" fillId="6" borderId="11" xfId="0" applyFont="1" applyFill="1" applyBorder="1" applyAlignment="1">
      <alignment horizontal="right" wrapText="1" readingOrder="1"/>
    </xf>
    <xf numFmtId="0" fontId="3" fillId="6" borderId="11" xfId="0" applyFont="1" applyFill="1" applyBorder="1" applyAlignment="1">
      <alignment horizontal="center" vertical="center" textRotation="90" wrapText="1" readingOrder="1"/>
    </xf>
    <xf numFmtId="3" fontId="2" fillId="6" borderId="11" xfId="0" applyNumberFormat="1" applyFont="1" applyFill="1" applyBorder="1" applyAlignment="1">
      <alignment horizontal="right" wrapText="1" readingOrder="1"/>
    </xf>
    <xf numFmtId="3" fontId="19" fillId="0" borderId="26" xfId="0" applyNumberFormat="1" applyFont="1" applyBorder="1" applyAlignment="1">
      <alignment horizontal="center" vertical="center"/>
    </xf>
    <xf numFmtId="3" fontId="19" fillId="0" borderId="26" xfId="0" applyNumberFormat="1" applyFont="1" applyBorder="1" applyAlignment="1">
      <alignment vertical="center"/>
    </xf>
    <xf numFmtId="10" fontId="16" fillId="0" borderId="0" xfId="0" applyNumberFormat="1" applyFont="1" applyAlignment="1">
      <alignment horizontal="center"/>
    </xf>
    <xf numFmtId="0" fontId="0" fillId="0" borderId="0" xfId="0" applyAlignment="1">
      <alignment horizontal="center"/>
    </xf>
    <xf numFmtId="3" fontId="15" fillId="13" borderId="4" xfId="0" applyNumberFormat="1" applyFont="1" applyFill="1" applyBorder="1" applyAlignment="1">
      <alignment horizontal="right" vertical="center" wrapText="1" readingOrder="1"/>
    </xf>
    <xf numFmtId="3" fontId="15" fillId="13" borderId="1" xfId="0" applyNumberFormat="1" applyFont="1" applyFill="1" applyBorder="1" applyAlignment="1">
      <alignment horizontal="right" vertical="center" wrapText="1" readingOrder="1"/>
    </xf>
    <xf numFmtId="0" fontId="2" fillId="13" borderId="1" xfId="0" applyFont="1" applyFill="1" applyBorder="1" applyAlignment="1">
      <alignment horizontal="center" vertical="center" wrapText="1" readingOrder="1"/>
    </xf>
    <xf numFmtId="0" fontId="15" fillId="13" borderId="1" xfId="0" applyFont="1" applyFill="1" applyBorder="1" applyAlignment="1">
      <alignment horizontal="left" vertical="center" wrapText="1" readingOrder="1"/>
    </xf>
    <xf numFmtId="0" fontId="4" fillId="13" borderId="1" xfId="0" applyFont="1" applyFill="1" applyBorder="1" applyAlignment="1">
      <alignment horizontal="center" vertical="center" wrapText="1" readingOrder="1"/>
    </xf>
    <xf numFmtId="0" fontId="15" fillId="0" borderId="6" xfId="0" applyFont="1" applyBorder="1" applyAlignment="1">
      <alignment horizontal="left" vertical="center" wrapText="1" readingOrder="1"/>
    </xf>
    <xf numFmtId="3" fontId="19" fillId="0" borderId="27" xfId="0" applyNumberFormat="1" applyFont="1" applyBorder="1" applyAlignment="1">
      <alignment vertical="center"/>
    </xf>
    <xf numFmtId="3" fontId="19" fillId="0" borderId="28" xfId="0" applyNumberFormat="1" applyFont="1" applyBorder="1" applyAlignment="1">
      <alignment vertical="center"/>
    </xf>
    <xf numFmtId="10" fontId="0" fillId="0" borderId="0" xfId="0" applyNumberFormat="1" applyAlignment="1">
      <alignment horizontal="center"/>
    </xf>
    <xf numFmtId="0" fontId="25" fillId="0" borderId="1" xfId="0" applyFont="1" applyBorder="1" applyAlignment="1">
      <alignment horizontal="center" vertical="center" wrapText="1" readingOrder="1"/>
    </xf>
    <xf numFmtId="0" fontId="26" fillId="0" borderId="1" xfId="0" applyFont="1" applyBorder="1" applyAlignment="1">
      <alignment horizontal="left" vertical="center" wrapText="1" readingOrder="1"/>
    </xf>
    <xf numFmtId="0" fontId="27" fillId="0" borderId="1" xfId="0" applyFont="1" applyBorder="1" applyAlignment="1">
      <alignment horizontal="center" vertical="center" wrapText="1" readingOrder="1"/>
    </xf>
    <xf numFmtId="0" fontId="25" fillId="0" borderId="2" xfId="0" applyFont="1" applyBorder="1" applyAlignment="1">
      <alignment horizontal="center" vertical="center" wrapText="1" readingOrder="1"/>
    </xf>
    <xf numFmtId="0" fontId="24" fillId="0" borderId="0" xfId="6" applyFill="1" applyBorder="1" applyAlignment="1">
      <alignment vertical="center"/>
    </xf>
    <xf numFmtId="0" fontId="15" fillId="3" borderId="9"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3" fillId="0" borderId="2" xfId="0" applyFont="1" applyBorder="1" applyAlignment="1">
      <alignment horizontal="left" vertical="center" wrapText="1" readingOrder="1"/>
    </xf>
    <xf numFmtId="0" fontId="15" fillId="12" borderId="1" xfId="0" applyFont="1" applyFill="1" applyBorder="1" applyAlignment="1">
      <alignment horizontal="left" vertical="center" wrapText="1" readingOrder="1"/>
    </xf>
    <xf numFmtId="0" fontId="32" fillId="0" borderId="0" xfId="0" applyFont="1"/>
    <xf numFmtId="0" fontId="33" fillId="6" borderId="1" xfId="0" applyFont="1" applyFill="1" applyBorder="1" applyAlignment="1">
      <alignment horizontal="center" vertical="center" wrapText="1"/>
    </xf>
    <xf numFmtId="4" fontId="32" fillId="6" borderId="1" xfId="0" applyNumberFormat="1" applyFont="1" applyFill="1" applyBorder="1" applyAlignment="1">
      <alignment horizontal="center" vertical="center"/>
    </xf>
    <xf numFmtId="10" fontId="32" fillId="6" borderId="1" xfId="0" applyNumberFormat="1" applyFont="1" applyFill="1" applyBorder="1" applyAlignment="1">
      <alignment horizontal="center" vertical="center"/>
    </xf>
    <xf numFmtId="0" fontId="32" fillId="6" borderId="30" xfId="0" applyFont="1" applyFill="1" applyBorder="1"/>
    <xf numFmtId="0" fontId="32" fillId="6" borderId="31" xfId="0" applyFont="1" applyFill="1" applyBorder="1" applyAlignment="1">
      <alignment horizontal="center" vertical="center"/>
    </xf>
    <xf numFmtId="0" fontId="32" fillId="6" borderId="1" xfId="0" applyFont="1" applyFill="1" applyBorder="1" applyAlignment="1">
      <alignment horizontal="center" vertical="center" wrapText="1"/>
    </xf>
    <xf numFmtId="0" fontId="32" fillId="6" borderId="32" xfId="0" applyFont="1" applyFill="1" applyBorder="1" applyAlignment="1">
      <alignment horizontal="center" vertical="center" wrapText="1"/>
    </xf>
    <xf numFmtId="4" fontId="35" fillId="0" borderId="0" xfId="7" applyNumberFormat="1" applyFont="1" applyFill="1"/>
    <xf numFmtId="0" fontId="33" fillId="0" borderId="0" xfId="0" applyFont="1" applyAlignment="1">
      <alignment horizontal="center" vertical="center"/>
    </xf>
    <xf numFmtId="0" fontId="33" fillId="0" borderId="0" xfId="0" applyFont="1" applyAlignment="1">
      <alignment horizontal="center" vertical="center" wrapText="1"/>
    </xf>
    <xf numFmtId="10" fontId="33" fillId="0" borderId="0" xfId="2" applyNumberFormat="1" applyFont="1" applyFill="1" applyBorder="1" applyAlignment="1">
      <alignment horizontal="center" vertical="center"/>
    </xf>
    <xf numFmtId="10" fontId="33" fillId="0" borderId="0" xfId="2" applyNumberFormat="1" applyFont="1" applyFill="1" applyBorder="1" applyAlignment="1">
      <alignment horizontal="center" vertical="center" wrapText="1"/>
    </xf>
    <xf numFmtId="0" fontId="32" fillId="0" borderId="0" xfId="0" applyFont="1" applyAlignment="1">
      <alignment horizontal="center" vertical="center" wrapText="1"/>
    </xf>
    <xf numFmtId="4" fontId="32" fillId="0" borderId="0" xfId="0" applyNumberFormat="1" applyFont="1" applyAlignment="1">
      <alignment horizontal="center" vertical="center"/>
    </xf>
    <xf numFmtId="0" fontId="32" fillId="0" borderId="0" xfId="0" applyFont="1" applyAlignment="1">
      <alignment horizontal="center" vertical="center"/>
    </xf>
    <xf numFmtId="4" fontId="32" fillId="0" borderId="0" xfId="0" applyNumberFormat="1" applyFont="1" applyAlignment="1">
      <alignment vertical="center"/>
    </xf>
    <xf numFmtId="165" fontId="33" fillId="0" borderId="0" xfId="0" applyNumberFormat="1" applyFont="1" applyAlignment="1">
      <alignment horizontal="center" vertical="center"/>
    </xf>
    <xf numFmtId="0" fontId="36" fillId="0" borderId="0" xfId="0" applyFont="1"/>
    <xf numFmtId="9" fontId="37" fillId="0" borderId="1" xfId="2" applyFont="1" applyBorder="1" applyAlignment="1">
      <alignment horizontal="center" vertical="center"/>
    </xf>
    <xf numFmtId="4" fontId="37" fillId="0" borderId="1" xfId="2" applyNumberFormat="1" applyFont="1" applyBorder="1" applyAlignment="1">
      <alignment horizontal="right" vertical="center"/>
    </xf>
    <xf numFmtId="4" fontId="37" fillId="0" borderId="32" xfId="2" applyNumberFormat="1" applyFont="1" applyBorder="1" applyAlignment="1">
      <alignment horizontal="right" vertical="center"/>
    </xf>
    <xf numFmtId="0" fontId="37" fillId="0" borderId="0" xfId="0" applyFont="1"/>
    <xf numFmtId="0" fontId="37" fillId="0" borderId="31" xfId="0" applyFont="1" applyBorder="1" applyAlignment="1">
      <alignment horizontal="center" vertical="center"/>
    </xf>
    <xf numFmtId="0" fontId="37" fillId="0" borderId="33" xfId="0" applyFont="1" applyBorder="1"/>
    <xf numFmtId="0" fontId="37" fillId="0" borderId="11" xfId="0" applyFont="1" applyBorder="1"/>
    <xf numFmtId="4" fontId="38" fillId="0" borderId="11" xfId="0" applyNumberFormat="1" applyFont="1" applyBorder="1"/>
    <xf numFmtId="4" fontId="38" fillId="0" borderId="37" xfId="0" applyNumberFormat="1" applyFont="1" applyBorder="1"/>
    <xf numFmtId="10" fontId="37" fillId="6" borderId="19" xfId="2" applyNumberFormat="1" applyFont="1" applyFill="1" applyBorder="1" applyAlignment="1">
      <alignment horizontal="center" vertical="center"/>
    </xf>
    <xf numFmtId="0" fontId="3" fillId="0" borderId="20" xfId="0" applyFont="1" applyBorder="1" applyAlignment="1">
      <alignment horizontal="center" vertical="center" wrapText="1" readingOrder="1"/>
    </xf>
    <xf numFmtId="0" fontId="4" fillId="0" borderId="5" xfId="0" applyFont="1" applyBorder="1" applyAlignment="1">
      <alignment horizontal="center" vertical="center" wrapText="1" readingOrder="1"/>
    </xf>
    <xf numFmtId="3" fontId="4" fillId="0" borderId="1" xfId="0" applyNumberFormat="1" applyFont="1" applyBorder="1" applyAlignment="1">
      <alignment horizontal="right" vertical="center" wrapText="1" readingOrder="1"/>
    </xf>
    <xf numFmtId="3" fontId="2" fillId="0" borderId="11" xfId="0" applyNumberFormat="1" applyFont="1" applyBorder="1" applyAlignment="1">
      <alignment horizontal="right" wrapText="1" readingOrder="1"/>
    </xf>
    <xf numFmtId="0" fontId="4" fillId="0" borderId="19" xfId="0" applyFont="1" applyBorder="1" applyAlignment="1">
      <alignment horizontal="center" vertical="center" wrapText="1" readingOrder="1"/>
    </xf>
    <xf numFmtId="0" fontId="16" fillId="0" borderId="1" xfId="0" applyFont="1" applyBorder="1" applyAlignment="1">
      <alignment horizontal="left" vertical="center" wrapText="1"/>
    </xf>
    <xf numFmtId="3" fontId="4" fillId="0" borderId="5" xfId="0" applyNumberFormat="1" applyFont="1" applyBorder="1" applyAlignment="1">
      <alignment horizontal="right" vertical="center" wrapText="1" readingOrder="1"/>
    </xf>
    <xf numFmtId="0" fontId="21" fillId="0" borderId="1" xfId="0" applyFont="1" applyBorder="1" applyAlignment="1">
      <alignment horizontal="left" vertical="center" wrapText="1"/>
    </xf>
    <xf numFmtId="0" fontId="0" fillId="0" borderId="1" xfId="0" applyBorder="1" applyAlignment="1">
      <alignment horizontal="left" vertical="center" wrapText="1"/>
    </xf>
    <xf numFmtId="3" fontId="6" fillId="0" borderId="1" xfId="0" applyNumberFormat="1" applyFont="1" applyBorder="1" applyAlignment="1">
      <alignment horizontal="right" wrapText="1" readingOrder="1"/>
    </xf>
    <xf numFmtId="0" fontId="4" fillId="0" borderId="19" xfId="0" applyFont="1" applyBorder="1" applyAlignment="1">
      <alignment horizontal="left" vertical="center" wrapText="1" readingOrder="1"/>
    </xf>
    <xf numFmtId="3" fontId="4" fillId="0" borderId="1" xfId="0" applyNumberFormat="1" applyFont="1" applyBorder="1" applyAlignment="1">
      <alignment horizontal="right" wrapText="1" readingOrder="1"/>
    </xf>
    <xf numFmtId="3" fontId="4" fillId="0" borderId="1" xfId="0" applyNumberFormat="1" applyFont="1" applyBorder="1" applyAlignment="1">
      <alignment horizontal="left" vertical="center" wrapText="1" readingOrder="1"/>
    </xf>
    <xf numFmtId="3" fontId="4" fillId="0" borderId="1" xfId="0" applyNumberFormat="1" applyFont="1" applyBorder="1" applyAlignment="1">
      <alignment vertical="center" wrapText="1" readingOrder="1"/>
    </xf>
    <xf numFmtId="3" fontId="15" fillId="0" borderId="6" xfId="0" applyNumberFormat="1" applyFont="1" applyBorder="1" applyAlignment="1">
      <alignment vertical="center" wrapText="1" readingOrder="1"/>
    </xf>
    <xf numFmtId="0" fontId="12" fillId="2" borderId="20" xfId="0" applyFont="1" applyFill="1" applyBorder="1" applyAlignment="1">
      <alignment horizontal="center" vertical="center" wrapText="1" readingOrder="1"/>
    </xf>
    <xf numFmtId="3" fontId="19" fillId="0" borderId="9" xfId="0" applyNumberFormat="1" applyFont="1" applyBorder="1" applyAlignment="1">
      <alignment vertical="center"/>
    </xf>
    <xf numFmtId="3" fontId="19" fillId="2" borderId="5" xfId="0" applyNumberFormat="1" applyFont="1" applyFill="1" applyBorder="1" applyAlignment="1">
      <alignment vertical="center"/>
    </xf>
    <xf numFmtId="0" fontId="0" fillId="0" borderId="28" xfId="0" applyBorder="1" applyAlignment="1">
      <alignment horizontal="center"/>
    </xf>
    <xf numFmtId="0" fontId="37" fillId="13" borderId="31" xfId="0" applyFont="1" applyFill="1" applyBorder="1" applyAlignment="1">
      <alignment horizontal="center" vertical="center"/>
    </xf>
    <xf numFmtId="10" fontId="37" fillId="6" borderId="5" xfId="2" applyNumberFormat="1" applyFont="1" applyFill="1" applyBorder="1" applyAlignment="1">
      <alignment horizontal="center" vertical="center"/>
    </xf>
    <xf numFmtId="0" fontId="32" fillId="0" borderId="31" xfId="0" applyFont="1" applyBorder="1"/>
    <xf numFmtId="0" fontId="37" fillId="0" borderId="38" xfId="0" applyFont="1" applyBorder="1"/>
    <xf numFmtId="0" fontId="33" fillId="6" borderId="19" xfId="0" applyFont="1" applyFill="1" applyBorder="1" applyAlignment="1">
      <alignment horizontal="center" vertical="center" wrapText="1"/>
    </xf>
    <xf numFmtId="0" fontId="33" fillId="6" borderId="45" xfId="0" applyFont="1" applyFill="1" applyBorder="1" applyAlignment="1">
      <alignment horizontal="center" vertical="center" wrapText="1"/>
    </xf>
    <xf numFmtId="0" fontId="33" fillId="6" borderId="31" xfId="0" applyFont="1" applyFill="1" applyBorder="1" applyAlignment="1">
      <alignment horizontal="left" vertical="center" wrapText="1"/>
    </xf>
    <xf numFmtId="10" fontId="33" fillId="6" borderId="32" xfId="0" applyNumberFormat="1" applyFont="1" applyFill="1" applyBorder="1" applyAlignment="1">
      <alignment horizontal="center" vertical="center"/>
    </xf>
    <xf numFmtId="0" fontId="33" fillId="6" borderId="33" xfId="0" applyFont="1" applyFill="1" applyBorder="1" applyAlignment="1">
      <alignment horizontal="left" vertical="center" wrapText="1"/>
    </xf>
    <xf numFmtId="4" fontId="32" fillId="6" borderId="11" xfId="0" applyNumberFormat="1" applyFont="1" applyFill="1" applyBorder="1" applyAlignment="1">
      <alignment horizontal="center" vertical="center"/>
    </xf>
    <xf numFmtId="10" fontId="32" fillId="6" borderId="11" xfId="0" applyNumberFormat="1" applyFont="1" applyFill="1" applyBorder="1" applyAlignment="1">
      <alignment horizontal="center" vertical="center"/>
    </xf>
    <xf numFmtId="10" fontId="33" fillId="6" borderId="37" xfId="0" applyNumberFormat="1" applyFont="1" applyFill="1" applyBorder="1" applyAlignment="1">
      <alignment horizontal="center" vertical="center"/>
    </xf>
    <xf numFmtId="0" fontId="33" fillId="7" borderId="31" xfId="0" applyFont="1" applyFill="1" applyBorder="1" applyAlignment="1">
      <alignment horizontal="left" vertical="center" wrapText="1"/>
    </xf>
    <xf numFmtId="9" fontId="37" fillId="0" borderId="1" xfId="0" applyNumberFormat="1" applyFont="1" applyBorder="1" applyAlignment="1">
      <alignment horizontal="center" vertical="center"/>
    </xf>
    <xf numFmtId="165" fontId="37" fillId="0" borderId="1" xfId="0" applyNumberFormat="1" applyFont="1" applyBorder="1" applyAlignment="1">
      <alignment vertical="center"/>
    </xf>
    <xf numFmtId="165" fontId="37" fillId="0" borderId="32" xfId="0" applyNumberFormat="1" applyFont="1" applyBorder="1" applyAlignment="1">
      <alignment vertical="center"/>
    </xf>
    <xf numFmtId="9" fontId="37" fillId="0" borderId="1" xfId="0" applyNumberFormat="1" applyFont="1" applyBorder="1" applyAlignment="1">
      <alignment vertical="center"/>
    </xf>
    <xf numFmtId="4" fontId="33" fillId="6" borderId="1" xfId="0" applyNumberFormat="1" applyFont="1" applyFill="1" applyBorder="1" applyAlignment="1">
      <alignment horizontal="center" vertical="center"/>
    </xf>
    <xf numFmtId="4" fontId="33" fillId="6" borderId="11" xfId="0" applyNumberFormat="1" applyFont="1" applyFill="1" applyBorder="1" applyAlignment="1">
      <alignment horizontal="center" vertical="center"/>
    </xf>
    <xf numFmtId="0" fontId="12" fillId="2" borderId="49" xfId="0" applyFont="1" applyFill="1" applyBorder="1" applyAlignment="1">
      <alignment horizontal="center" vertical="center" wrapText="1" readingOrder="1"/>
    </xf>
    <xf numFmtId="0" fontId="12" fillId="2" borderId="50" xfId="0" applyFont="1" applyFill="1" applyBorder="1" applyAlignment="1">
      <alignment horizontal="center" vertical="center" wrapText="1" readingOrder="1"/>
    </xf>
    <xf numFmtId="0" fontId="15" fillId="3" borderId="34" xfId="0" applyFont="1" applyFill="1" applyBorder="1" applyAlignment="1">
      <alignment horizontal="center" vertical="center" wrapText="1" readingOrder="1"/>
    </xf>
    <xf numFmtId="0" fontId="15" fillId="3" borderId="51" xfId="0" applyFont="1" applyFill="1" applyBorder="1" applyAlignment="1">
      <alignment horizontal="center" vertical="center" wrapText="1" readingOrder="1"/>
    </xf>
    <xf numFmtId="0" fontId="15" fillId="0" borderId="31" xfId="0" applyFont="1" applyBorder="1" applyAlignment="1">
      <alignment horizontal="center" vertical="center" wrapText="1" readingOrder="1"/>
    </xf>
    <xf numFmtId="0" fontId="15" fillId="0" borderId="32" xfId="0" applyFont="1" applyBorder="1" applyAlignment="1">
      <alignment horizontal="center" vertical="center" wrapText="1" readingOrder="1"/>
    </xf>
    <xf numFmtId="3" fontId="15" fillId="2" borderId="31" xfId="0" applyNumberFormat="1" applyFont="1" applyFill="1" applyBorder="1" applyAlignment="1">
      <alignment horizontal="right" vertical="center" wrapText="1" readingOrder="1"/>
    </xf>
    <xf numFmtId="3" fontId="15" fillId="2" borderId="32" xfId="0" applyNumberFormat="1" applyFont="1" applyFill="1" applyBorder="1" applyAlignment="1">
      <alignment horizontal="right" vertical="center" wrapText="1" readingOrder="1"/>
    </xf>
    <xf numFmtId="3" fontId="15" fillId="0" borderId="31" xfId="0" applyNumberFormat="1" applyFont="1" applyBorder="1" applyAlignment="1">
      <alignment horizontal="right" vertical="center" wrapText="1" readingOrder="1"/>
    </xf>
    <xf numFmtId="3" fontId="15" fillId="0" borderId="32" xfId="0" applyNumberFormat="1" applyFont="1" applyBorder="1" applyAlignment="1">
      <alignment horizontal="right" vertical="center" wrapText="1" readingOrder="1"/>
    </xf>
    <xf numFmtId="3" fontId="15" fillId="13" borderId="31" xfId="0" applyNumberFormat="1" applyFont="1" applyFill="1" applyBorder="1" applyAlignment="1">
      <alignment horizontal="right" vertical="center" wrapText="1" readingOrder="1"/>
    </xf>
    <xf numFmtId="3" fontId="3" fillId="6" borderId="33" xfId="0" applyNumberFormat="1" applyFont="1" applyFill="1" applyBorder="1" applyAlignment="1">
      <alignment horizontal="right" wrapText="1" readingOrder="1"/>
    </xf>
    <xf numFmtId="3" fontId="3" fillId="6" borderId="37" xfId="0" applyNumberFormat="1" applyFont="1" applyFill="1" applyBorder="1" applyAlignment="1">
      <alignment horizontal="right" wrapText="1" readingOrder="1"/>
    </xf>
    <xf numFmtId="0" fontId="15" fillId="3" borderId="30" xfId="0" applyFont="1" applyFill="1" applyBorder="1" applyAlignment="1">
      <alignment horizontal="center" vertical="center" wrapText="1" readingOrder="1"/>
    </xf>
    <xf numFmtId="0" fontId="15" fillId="3" borderId="45" xfId="0" applyFont="1" applyFill="1" applyBorder="1" applyAlignment="1">
      <alignment horizontal="center" vertical="center" wrapText="1" readingOrder="1"/>
    </xf>
    <xf numFmtId="0" fontId="15" fillId="0" borderId="34" xfId="0" applyFont="1" applyBorder="1" applyAlignment="1">
      <alignment horizontal="center" vertical="center" wrapText="1" readingOrder="1"/>
    </xf>
    <xf numFmtId="0" fontId="15" fillId="0" borderId="51" xfId="0" applyFont="1" applyBorder="1" applyAlignment="1">
      <alignment horizontal="center" vertical="center" wrapText="1" readingOrder="1"/>
    </xf>
    <xf numFmtId="3" fontId="15" fillId="2" borderId="34" xfId="0" applyNumberFormat="1" applyFont="1" applyFill="1" applyBorder="1" applyAlignment="1">
      <alignment horizontal="right" vertical="center" wrapText="1" readingOrder="1"/>
    </xf>
    <xf numFmtId="3" fontId="15" fillId="2" borderId="51" xfId="0" applyNumberFormat="1" applyFont="1" applyFill="1" applyBorder="1" applyAlignment="1">
      <alignment horizontal="right" vertical="center" wrapText="1" readingOrder="1"/>
    </xf>
    <xf numFmtId="3" fontId="17" fillId="0" borderId="31" xfId="0" applyNumberFormat="1" applyFont="1" applyBorder="1" applyAlignment="1">
      <alignment horizontal="right" wrapText="1" readingOrder="1"/>
    </xf>
    <xf numFmtId="3" fontId="17" fillId="0" borderId="32" xfId="0" applyNumberFormat="1" applyFont="1" applyBorder="1" applyAlignment="1">
      <alignment horizontal="right" wrapText="1" readingOrder="1"/>
    </xf>
    <xf numFmtId="0" fontId="15" fillId="3" borderId="30" xfId="0" applyFont="1" applyFill="1" applyBorder="1" applyAlignment="1">
      <alignment horizontal="left" vertical="center" wrapText="1" readingOrder="1"/>
    </xf>
    <xf numFmtId="0" fontId="15" fillId="3" borderId="45" xfId="0" applyFont="1" applyFill="1" applyBorder="1" applyAlignment="1">
      <alignment horizontal="left" vertical="center" wrapText="1" readingOrder="1"/>
    </xf>
    <xf numFmtId="3" fontId="15" fillId="0" borderId="31" xfId="0" applyNumberFormat="1" applyFont="1" applyBorder="1" applyAlignment="1">
      <alignment horizontal="right" wrapText="1" readingOrder="1"/>
    </xf>
    <xf numFmtId="3" fontId="15" fillId="0" borderId="32" xfId="0" applyNumberFormat="1" applyFont="1" applyBorder="1" applyAlignment="1">
      <alignment horizontal="right" wrapText="1" readingOrder="1"/>
    </xf>
    <xf numFmtId="3" fontId="19" fillId="3" borderId="34" xfId="0" applyNumberFormat="1" applyFont="1" applyFill="1" applyBorder="1" applyAlignment="1">
      <alignment vertical="center"/>
    </xf>
    <xf numFmtId="3" fontId="19" fillId="3" borderId="48" xfId="0" applyNumberFormat="1" applyFont="1" applyFill="1" applyBorder="1" applyAlignment="1">
      <alignment vertical="center"/>
    </xf>
    <xf numFmtId="3" fontId="19" fillId="0" borderId="52" xfId="0" applyNumberFormat="1" applyFont="1" applyBorder="1" applyAlignment="1">
      <alignment vertical="center"/>
    </xf>
    <xf numFmtId="3" fontId="19" fillId="0" borderId="39" xfId="0" applyNumberFormat="1" applyFont="1" applyBorder="1" applyAlignment="1">
      <alignment vertical="center"/>
    </xf>
    <xf numFmtId="3" fontId="19" fillId="0" borderId="38" xfId="0" applyNumberFormat="1" applyFont="1" applyBorder="1" applyAlignment="1">
      <alignment vertical="center"/>
    </xf>
    <xf numFmtId="3" fontId="19" fillId="0" borderId="53" xfId="0" applyNumberFormat="1" applyFont="1" applyBorder="1" applyAlignment="1">
      <alignment vertical="center"/>
    </xf>
    <xf numFmtId="3" fontId="19" fillId="2" borderId="34" xfId="0" applyNumberFormat="1" applyFont="1" applyFill="1" applyBorder="1" applyAlignment="1">
      <alignment vertical="center"/>
    </xf>
    <xf numFmtId="3" fontId="19" fillId="2" borderId="51" xfId="0" applyNumberFormat="1" applyFont="1" applyFill="1" applyBorder="1" applyAlignment="1">
      <alignment vertical="center"/>
    </xf>
    <xf numFmtId="0" fontId="19" fillId="2" borderId="1" xfId="0" applyFont="1" applyFill="1" applyBorder="1" applyAlignment="1">
      <alignment horizontal="center" vertical="center" wrapText="1"/>
    </xf>
    <xf numFmtId="3" fontId="19" fillId="2" borderId="1" xfId="0" applyNumberFormat="1" applyFont="1" applyFill="1" applyBorder="1" applyAlignment="1">
      <alignment horizontal="center"/>
    </xf>
    <xf numFmtId="164" fontId="37" fillId="0" borderId="0" xfId="2" applyNumberFormat="1" applyFont="1"/>
    <xf numFmtId="0" fontId="37" fillId="0" borderId="0" xfId="0" applyFont="1" applyAlignment="1">
      <alignment horizontal="right" vertical="center"/>
    </xf>
    <xf numFmtId="3" fontId="37" fillId="0" borderId="1" xfId="0" applyNumberFormat="1" applyFont="1" applyBorder="1" applyAlignment="1">
      <alignment horizontal="right" vertical="center"/>
    </xf>
    <xf numFmtId="3" fontId="38" fillId="0" borderId="1" xfId="0" applyNumberFormat="1" applyFont="1" applyBorder="1" applyAlignment="1">
      <alignment horizontal="right" vertical="center"/>
    </xf>
    <xf numFmtId="3" fontId="38" fillId="0" borderId="0" xfId="0" applyNumberFormat="1" applyFont="1" applyAlignment="1">
      <alignment horizontal="center" vertical="center"/>
    </xf>
    <xf numFmtId="0" fontId="38" fillId="0" borderId="7" xfId="0" applyFont="1" applyBorder="1" applyAlignment="1">
      <alignment horizontal="right" wrapText="1"/>
    </xf>
    <xf numFmtId="3" fontId="37" fillId="0" borderId="1" xfId="0" applyNumberFormat="1" applyFont="1" applyBorder="1"/>
    <xf numFmtId="0" fontId="37" fillId="0" borderId="7" xfId="0" applyFont="1" applyBorder="1"/>
    <xf numFmtId="3" fontId="37" fillId="4" borderId="1" xfId="0" applyNumberFormat="1" applyFont="1" applyFill="1" applyBorder="1" applyAlignment="1">
      <alignment horizontal="center" vertical="center"/>
    </xf>
    <xf numFmtId="0" fontId="37" fillId="0" borderId="1" xfId="0" applyFont="1" applyBorder="1"/>
    <xf numFmtId="3" fontId="37" fillId="9" borderId="1" xfId="0" applyNumberFormat="1" applyFont="1" applyFill="1" applyBorder="1" applyAlignment="1">
      <alignment horizontal="center" vertical="center"/>
    </xf>
    <xf numFmtId="0" fontId="38" fillId="0" borderId="0" xfId="0" applyFont="1" applyAlignment="1">
      <alignment horizontal="right"/>
    </xf>
    <xf numFmtId="0" fontId="38" fillId="0" borderId="1" xfId="0" applyFont="1" applyBorder="1"/>
    <xf numFmtId="10" fontId="37" fillId="4" borderId="1" xfId="0" applyNumberFormat="1" applyFont="1" applyFill="1" applyBorder="1" applyAlignment="1">
      <alignment horizontal="center"/>
    </xf>
    <xf numFmtId="0" fontId="38" fillId="0" borderId="1" xfId="0" applyFont="1" applyBorder="1" applyAlignment="1">
      <alignment wrapText="1"/>
    </xf>
    <xf numFmtId="10" fontId="37" fillId="9" borderId="1" xfId="0" applyNumberFormat="1" applyFont="1" applyFill="1" applyBorder="1" applyAlignment="1">
      <alignment horizontal="center" vertical="center"/>
    </xf>
    <xf numFmtId="0" fontId="38" fillId="3" borderId="1" xfId="0" applyFont="1" applyFill="1" applyBorder="1" applyAlignment="1">
      <alignment horizontal="right"/>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3" fontId="37" fillId="0" borderId="2"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3" fillId="3" borderId="1" xfId="0" applyFont="1" applyFill="1" applyBorder="1" applyAlignment="1">
      <alignment horizontal="right" vertical="center"/>
    </xf>
    <xf numFmtId="3" fontId="33" fillId="3" borderId="1" xfId="0" applyNumberFormat="1" applyFont="1" applyFill="1" applyBorder="1" applyAlignment="1">
      <alignment horizontal="right" vertical="center"/>
    </xf>
    <xf numFmtId="9" fontId="33" fillId="3" borderId="1" xfId="0" applyNumberFormat="1" applyFont="1" applyFill="1" applyBorder="1" applyAlignment="1">
      <alignment horizontal="center" vertical="center"/>
    </xf>
    <xf numFmtId="3" fontId="33" fillId="3" borderId="1" xfId="0" applyNumberFormat="1" applyFont="1" applyFill="1" applyBorder="1" applyAlignment="1">
      <alignment horizontal="center" vertical="center"/>
    </xf>
    <xf numFmtId="0" fontId="3" fillId="7" borderId="21" xfId="0" applyFont="1" applyFill="1" applyBorder="1" applyAlignment="1">
      <alignment horizontal="center" vertical="center" wrapText="1" readingOrder="1"/>
    </xf>
    <xf numFmtId="164" fontId="0" fillId="0" borderId="0" xfId="2" applyNumberFormat="1" applyFont="1" applyFill="1" applyAlignment="1">
      <alignment horizontal="left"/>
    </xf>
    <xf numFmtId="3" fontId="20" fillId="0" borderId="0" xfId="0" applyNumberFormat="1" applyFont="1" applyAlignment="1">
      <alignment vertical="center"/>
    </xf>
    <xf numFmtId="3" fontId="33" fillId="3" borderId="1" xfId="0" applyNumberFormat="1" applyFont="1" applyFill="1" applyBorder="1"/>
    <xf numFmtId="3" fontId="19" fillId="5" borderId="9" xfId="0" applyNumberFormat="1" applyFont="1" applyFill="1" applyBorder="1" applyAlignment="1">
      <alignment vertical="center"/>
    </xf>
    <xf numFmtId="3" fontId="15" fillId="13" borderId="32" xfId="0" applyNumberFormat="1" applyFont="1" applyFill="1" applyBorder="1" applyAlignment="1">
      <alignment horizontal="right" vertical="center" wrapText="1" readingOrder="1"/>
    </xf>
    <xf numFmtId="166" fontId="32" fillId="7" borderId="1" xfId="0" applyNumberFormat="1" applyFont="1" applyFill="1" applyBorder="1" applyAlignment="1">
      <alignment vertical="center"/>
    </xf>
    <xf numFmtId="3" fontId="20" fillId="2" borderId="34" xfId="0" applyNumberFormat="1" applyFont="1" applyFill="1" applyBorder="1" applyAlignment="1">
      <alignment vertical="center"/>
    </xf>
    <xf numFmtId="3" fontId="20" fillId="2" borderId="5" xfId="0" applyNumberFormat="1" applyFont="1" applyFill="1" applyBorder="1" applyAlignment="1">
      <alignment vertical="center"/>
    </xf>
    <xf numFmtId="3" fontId="20" fillId="2" borderId="51" xfId="0" applyNumberFormat="1" applyFont="1" applyFill="1" applyBorder="1" applyAlignment="1">
      <alignment vertical="center"/>
    </xf>
    <xf numFmtId="166" fontId="32" fillId="7" borderId="32" xfId="0" applyNumberFormat="1" applyFont="1" applyFill="1" applyBorder="1" applyAlignment="1">
      <alignment vertical="center"/>
    </xf>
    <xf numFmtId="0" fontId="34" fillId="7" borderId="19" xfId="0" applyFont="1" applyFill="1" applyBorder="1" applyAlignment="1">
      <alignment horizontal="center" vertical="center" wrapText="1"/>
    </xf>
    <xf numFmtId="166" fontId="34" fillId="7" borderId="1" xfId="0" applyNumberFormat="1" applyFont="1" applyFill="1" applyBorder="1" applyAlignment="1">
      <alignment vertical="center"/>
    </xf>
    <xf numFmtId="0" fontId="33" fillId="6" borderId="30" xfId="0" applyFont="1" applyFill="1" applyBorder="1" applyAlignment="1">
      <alignment horizontal="left" vertical="center" wrapText="1"/>
    </xf>
    <xf numFmtId="0" fontId="33" fillId="0" borderId="0" xfId="0" applyFont="1" applyAlignment="1">
      <alignment horizontal="right" vertical="center"/>
    </xf>
    <xf numFmtId="4" fontId="33" fillId="0" borderId="0" xfId="0" applyNumberFormat="1" applyFont="1" applyAlignment="1">
      <alignment horizontal="right" vertical="center"/>
    </xf>
    <xf numFmtId="4" fontId="34" fillId="0" borderId="0" xfId="0" applyNumberFormat="1" applyFont="1" applyAlignment="1">
      <alignment horizontal="right" vertical="center"/>
    </xf>
    <xf numFmtId="0" fontId="31" fillId="7" borderId="19" xfId="0" applyFont="1" applyFill="1" applyBorder="1" applyAlignment="1">
      <alignment horizontal="center" vertical="center" wrapText="1"/>
    </xf>
    <xf numFmtId="0" fontId="31" fillId="7" borderId="45" xfId="0" applyFont="1" applyFill="1" applyBorder="1" applyAlignment="1">
      <alignment horizontal="center" vertical="center" wrapText="1"/>
    </xf>
    <xf numFmtId="0" fontId="33" fillId="7" borderId="33" xfId="0" applyFont="1" applyFill="1" applyBorder="1" applyAlignment="1">
      <alignment horizontal="left" vertical="center" wrapText="1"/>
    </xf>
    <xf numFmtId="166" fontId="32" fillId="7" borderId="11" xfId="0" applyNumberFormat="1" applyFont="1" applyFill="1" applyBorder="1" applyAlignment="1">
      <alignment vertical="center"/>
    </xf>
    <xf numFmtId="166" fontId="34" fillId="7" borderId="11" xfId="0" applyNumberFormat="1" applyFont="1" applyFill="1" applyBorder="1" applyAlignment="1">
      <alignment vertical="center"/>
    </xf>
    <xf numFmtId="166" fontId="32" fillId="7" borderId="37" xfId="0" applyNumberFormat="1" applyFont="1" applyFill="1" applyBorder="1" applyAlignment="1">
      <alignment vertical="center"/>
    </xf>
    <xf numFmtId="0" fontId="34" fillId="7" borderId="30" xfId="0" applyFont="1" applyFill="1" applyBorder="1" applyAlignment="1">
      <alignment horizontal="left" vertical="center" wrapText="1"/>
    </xf>
    <xf numFmtId="0" fontId="37" fillId="13" borderId="1" xfId="0" applyFont="1" applyFill="1" applyBorder="1" applyAlignment="1">
      <alignment vertical="center"/>
    </xf>
    <xf numFmtId="0" fontId="3" fillId="2" borderId="24" xfId="0" applyFont="1" applyFill="1" applyBorder="1" applyAlignment="1">
      <alignment horizontal="center" vertical="center" wrapText="1" readingOrder="1"/>
    </xf>
    <xf numFmtId="3" fontId="15" fillId="2" borderId="2" xfId="0" applyNumberFormat="1" applyFont="1" applyFill="1" applyBorder="1" applyAlignment="1">
      <alignment horizontal="right" vertical="center" wrapText="1" readingOrder="1"/>
    </xf>
    <xf numFmtId="3" fontId="15" fillId="2" borderId="27" xfId="0" applyNumberFormat="1" applyFont="1" applyFill="1" applyBorder="1" applyAlignment="1">
      <alignment horizontal="right" vertical="center" wrapText="1" readingOrder="1"/>
    </xf>
    <xf numFmtId="3" fontId="3" fillId="6" borderId="57" xfId="0" applyNumberFormat="1" applyFont="1" applyFill="1" applyBorder="1" applyAlignment="1">
      <alignment horizontal="right" wrapText="1" readingOrder="1"/>
    </xf>
    <xf numFmtId="3" fontId="15" fillId="2" borderId="2" xfId="0" applyNumberFormat="1" applyFont="1" applyFill="1" applyBorder="1" applyAlignment="1">
      <alignment vertical="center" wrapText="1" readingOrder="1"/>
    </xf>
    <xf numFmtId="0" fontId="15" fillId="0" borderId="9" xfId="0" applyFont="1" applyBorder="1" applyAlignment="1">
      <alignment horizontal="center" vertical="center" wrapText="1" readingOrder="1"/>
    </xf>
    <xf numFmtId="3" fontId="15" fillId="2" borderId="2" xfId="0" quotePrefix="1" applyNumberFormat="1" applyFont="1" applyFill="1" applyBorder="1" applyAlignment="1">
      <alignment horizontal="right" vertical="center" wrapText="1" readingOrder="1"/>
    </xf>
    <xf numFmtId="3" fontId="19" fillId="0" borderId="12" xfId="0" applyNumberFormat="1" applyFont="1" applyBorder="1" applyAlignment="1">
      <alignment vertical="center"/>
    </xf>
    <xf numFmtId="0" fontId="15" fillId="3" borderId="18" xfId="0" applyFont="1" applyFill="1" applyBorder="1" applyAlignment="1">
      <alignment horizontal="left" vertical="center" wrapText="1" readingOrder="1"/>
    </xf>
    <xf numFmtId="3" fontId="15" fillId="13" borderId="2" xfId="0" applyNumberFormat="1" applyFont="1" applyFill="1" applyBorder="1" applyAlignment="1">
      <alignment horizontal="right" vertical="center" wrapText="1" readingOrder="1"/>
    </xf>
    <xf numFmtId="3" fontId="15" fillId="2" borderId="27" xfId="0" applyNumberFormat="1" applyFont="1" applyFill="1" applyBorder="1" applyAlignment="1">
      <alignment vertical="center" wrapText="1" readingOrder="1"/>
    </xf>
    <xf numFmtId="0" fontId="3" fillId="2" borderId="2" xfId="0" applyFont="1" applyFill="1" applyBorder="1" applyAlignment="1">
      <alignment horizontal="center" vertical="center" wrapText="1" readingOrder="1"/>
    </xf>
    <xf numFmtId="3" fontId="3" fillId="6" borderId="2" xfId="0" applyNumberFormat="1" applyFont="1" applyFill="1" applyBorder="1" applyAlignment="1">
      <alignment horizontal="right" wrapText="1" readingOrder="1"/>
    </xf>
    <xf numFmtId="3" fontId="19" fillId="3" borderId="2" xfId="0" applyNumberFormat="1" applyFont="1" applyFill="1" applyBorder="1" applyAlignment="1">
      <alignment vertical="center"/>
    </xf>
    <xf numFmtId="0" fontId="3" fillId="5" borderId="21" xfId="0" applyFont="1" applyFill="1" applyBorder="1" applyAlignment="1">
      <alignment horizontal="center" vertical="center" wrapText="1" readingOrder="1"/>
    </xf>
    <xf numFmtId="3" fontId="15" fillId="5" borderId="4" xfId="0" applyNumberFormat="1" applyFont="1" applyFill="1" applyBorder="1" applyAlignment="1">
      <alignment horizontal="right" vertical="center" wrapText="1" readingOrder="1"/>
    </xf>
    <xf numFmtId="3" fontId="15" fillId="5" borderId="9" xfId="0" applyNumberFormat="1" applyFont="1" applyFill="1" applyBorder="1" applyAlignment="1">
      <alignment horizontal="right" vertical="center" wrapText="1" readingOrder="1"/>
    </xf>
    <xf numFmtId="0" fontId="3" fillId="2" borderId="49" xfId="0" applyFont="1" applyFill="1" applyBorder="1" applyAlignment="1">
      <alignment horizontal="center" vertical="center" wrapText="1" readingOrder="1"/>
    </xf>
    <xf numFmtId="0" fontId="3" fillId="2" borderId="50" xfId="0" applyFont="1" applyFill="1" applyBorder="1" applyAlignment="1">
      <alignment horizontal="center" vertical="center" wrapText="1" readingOrder="1"/>
    </xf>
    <xf numFmtId="3" fontId="15" fillId="2" borderId="31" xfId="0" applyNumberFormat="1" applyFont="1" applyFill="1" applyBorder="1" applyAlignment="1">
      <alignment vertical="center" wrapText="1" readingOrder="1"/>
    </xf>
    <xf numFmtId="3" fontId="15" fillId="2" borderId="32" xfId="0" applyNumberFormat="1" applyFont="1" applyFill="1" applyBorder="1" applyAlignment="1">
      <alignment vertical="center" wrapText="1" readingOrder="1"/>
    </xf>
    <xf numFmtId="3" fontId="15" fillId="0" borderId="31" xfId="0" applyNumberFormat="1" applyFont="1" applyBorder="1" applyAlignment="1">
      <alignment vertical="center" wrapText="1" readingOrder="1"/>
    </xf>
    <xf numFmtId="3" fontId="15" fillId="0" borderId="32" xfId="0" applyNumberFormat="1" applyFont="1" applyBorder="1" applyAlignment="1">
      <alignment vertical="center" wrapText="1" readingOrder="1"/>
    </xf>
    <xf numFmtId="3" fontId="17" fillId="2" borderId="32" xfId="0" applyNumberFormat="1" applyFont="1" applyFill="1" applyBorder="1" applyAlignment="1">
      <alignment horizontal="right" wrapText="1" readingOrder="1"/>
    </xf>
    <xf numFmtId="3" fontId="15" fillId="2" borderId="58" xfId="0" applyNumberFormat="1" applyFont="1" applyFill="1" applyBorder="1" applyAlignment="1">
      <alignment horizontal="right" vertical="center" wrapText="1" readingOrder="1"/>
    </xf>
    <xf numFmtId="3" fontId="17" fillId="2" borderId="31" xfId="0" applyNumberFormat="1" applyFont="1" applyFill="1" applyBorder="1" applyAlignment="1">
      <alignment horizontal="right" wrapText="1" readingOrder="1"/>
    </xf>
    <xf numFmtId="3" fontId="15" fillId="2" borderId="31" xfId="0" applyNumberFormat="1" applyFont="1" applyFill="1" applyBorder="1" applyAlignment="1">
      <alignment horizontal="right" wrapText="1" readingOrder="1"/>
    </xf>
    <xf numFmtId="3" fontId="15" fillId="2" borderId="32" xfId="0" applyNumberFormat="1" applyFont="1" applyFill="1" applyBorder="1" applyAlignment="1">
      <alignment horizontal="right" wrapText="1" readingOrder="1"/>
    </xf>
    <xf numFmtId="3" fontId="19" fillId="2" borderId="48" xfId="0" applyNumberFormat="1" applyFont="1" applyFill="1" applyBorder="1" applyAlignment="1">
      <alignment vertical="center"/>
    </xf>
    <xf numFmtId="3" fontId="15" fillId="2" borderId="56" xfId="0" applyNumberFormat="1" applyFont="1" applyFill="1" applyBorder="1" applyAlignment="1">
      <alignment vertical="center" wrapText="1" readingOrder="1"/>
    </xf>
    <xf numFmtId="3" fontId="15" fillId="2" borderId="39" xfId="0" applyNumberFormat="1" applyFont="1" applyFill="1" applyBorder="1" applyAlignment="1">
      <alignment vertical="center" wrapText="1" readingOrder="1"/>
    </xf>
    <xf numFmtId="3" fontId="19" fillId="0" borderId="38" xfId="0" applyNumberFormat="1" applyFont="1" applyBorder="1" applyAlignment="1">
      <alignment horizontal="center" vertical="center"/>
    </xf>
    <xf numFmtId="3" fontId="19" fillId="0" borderId="53" xfId="0" applyNumberFormat="1" applyFont="1" applyBorder="1" applyAlignment="1">
      <alignment horizontal="center" vertical="center"/>
    </xf>
    <xf numFmtId="3" fontId="19" fillId="0" borderId="22" xfId="0" applyNumberFormat="1" applyFont="1" applyBorder="1" applyAlignment="1">
      <alignment vertical="center"/>
    </xf>
    <xf numFmtId="0" fontId="46" fillId="0" borderId="0" xfId="0" applyFont="1"/>
    <xf numFmtId="0" fontId="37" fillId="0" borderId="0" xfId="0" applyFont="1" applyAlignment="1">
      <alignment horizontal="left" vertical="center"/>
    </xf>
    <xf numFmtId="0" fontId="15" fillId="0" borderId="0" xfId="0" applyFont="1" applyAlignment="1">
      <alignment horizontal="left" vertical="center" readingOrder="1"/>
    </xf>
    <xf numFmtId="3" fontId="19" fillId="0" borderId="59" xfId="0" applyNumberFormat="1" applyFont="1" applyBorder="1" applyAlignment="1">
      <alignment vertical="center"/>
    </xf>
    <xf numFmtId="3" fontId="33" fillId="0" borderId="1" xfId="0" applyNumberFormat="1" applyFont="1" applyBorder="1"/>
    <xf numFmtId="9" fontId="33" fillId="0" borderId="0" xfId="2" applyFont="1" applyAlignment="1">
      <alignment horizontal="left"/>
    </xf>
    <xf numFmtId="3" fontId="33" fillId="3" borderId="1" xfId="0" applyNumberFormat="1" applyFont="1" applyFill="1" applyBorder="1" applyAlignment="1">
      <alignment horizontal="center"/>
    </xf>
    <xf numFmtId="0" fontId="49" fillId="0" borderId="0" xfId="0" applyFont="1" applyAlignment="1">
      <alignment horizontal="center"/>
    </xf>
    <xf numFmtId="0" fontId="33" fillId="0" borderId="10" xfId="0" applyFont="1" applyBorder="1" applyAlignment="1">
      <alignment vertical="center"/>
    </xf>
    <xf numFmtId="3" fontId="20" fillId="0" borderId="12" xfId="0" applyNumberFormat="1" applyFont="1" applyBorder="1" applyAlignment="1">
      <alignment vertical="center"/>
    </xf>
    <xf numFmtId="3" fontId="20" fillId="3" borderId="2" xfId="0" applyNumberFormat="1" applyFont="1" applyFill="1" applyBorder="1" applyAlignment="1">
      <alignment vertical="center"/>
    </xf>
    <xf numFmtId="3" fontId="20" fillId="5" borderId="9" xfId="0" applyNumberFormat="1" applyFont="1" applyFill="1" applyBorder="1" applyAlignment="1">
      <alignment vertical="center"/>
    </xf>
    <xf numFmtId="3" fontId="50" fillId="0" borderId="28" xfId="0" applyNumberFormat="1" applyFont="1" applyBorder="1" applyAlignment="1">
      <alignment vertical="center"/>
    </xf>
    <xf numFmtId="0" fontId="51" fillId="0" borderId="1" xfId="0" applyFont="1" applyBorder="1" applyAlignment="1">
      <alignment horizontal="center" vertical="center"/>
    </xf>
    <xf numFmtId="0" fontId="37" fillId="0" borderId="3" xfId="0" applyFont="1" applyBorder="1" applyAlignment="1">
      <alignment horizontal="center" vertical="center"/>
    </xf>
    <xf numFmtId="0" fontId="38" fillId="0" borderId="25" xfId="0" applyFont="1" applyBorder="1" applyAlignment="1">
      <alignment horizontal="right" vertical="center"/>
    </xf>
    <xf numFmtId="10" fontId="37" fillId="0" borderId="1" xfId="0" applyNumberFormat="1" applyFont="1" applyBorder="1" applyAlignment="1">
      <alignment horizontal="center" vertical="center"/>
    </xf>
    <xf numFmtId="10" fontId="0" fillId="0" borderId="0" xfId="0" applyNumberFormat="1" applyAlignment="1">
      <alignment horizontal="center" vertical="center"/>
    </xf>
    <xf numFmtId="0" fontId="31" fillId="0" borderId="2" xfId="0" applyFont="1" applyBorder="1" applyAlignment="1">
      <alignment horizontal="left" vertical="center" wrapText="1" readingOrder="1"/>
    </xf>
    <xf numFmtId="0" fontId="43" fillId="0" borderId="0" xfId="0" applyFont="1" applyAlignment="1">
      <alignment vertical="center"/>
    </xf>
    <xf numFmtId="0" fontId="44" fillId="0" borderId="0" xfId="0" applyFont="1"/>
    <xf numFmtId="0" fontId="38" fillId="0" borderId="1" xfId="0" applyFont="1" applyBorder="1" applyAlignment="1">
      <alignment horizontal="center" vertical="center"/>
    </xf>
    <xf numFmtId="3" fontId="37" fillId="0" borderId="1" xfId="0" applyNumberFormat="1" applyFont="1" applyBorder="1" applyAlignment="1">
      <alignment horizontal="center" vertical="center"/>
    </xf>
    <xf numFmtId="0" fontId="38" fillId="0" borderId="0" xfId="0" applyFont="1" applyAlignment="1">
      <alignment horizontal="left"/>
    </xf>
    <xf numFmtId="0" fontId="0" fillId="11" borderId="0" xfId="0" applyFill="1" applyAlignment="1">
      <alignment vertical="center" wrapText="1"/>
    </xf>
    <xf numFmtId="0" fontId="16" fillId="11" borderId="0" xfId="0" applyFont="1" applyFill="1"/>
    <xf numFmtId="0" fontId="0" fillId="11" borderId="0" xfId="0" applyFill="1" applyAlignment="1">
      <alignment wrapText="1"/>
    </xf>
    <xf numFmtId="0" fontId="32" fillId="11" borderId="0" xfId="0" applyFont="1" applyFill="1" applyAlignment="1">
      <alignment vertical="center" wrapText="1"/>
    </xf>
    <xf numFmtId="3" fontId="15" fillId="11" borderId="2" xfId="0" applyNumberFormat="1" applyFont="1" applyFill="1" applyBorder="1" applyAlignment="1">
      <alignment horizontal="right" vertical="center" wrapText="1" readingOrder="1"/>
    </xf>
    <xf numFmtId="3" fontId="15" fillId="11" borderId="31" xfId="0" applyNumberFormat="1" applyFont="1" applyFill="1" applyBorder="1" applyAlignment="1">
      <alignment horizontal="right" vertical="center" wrapText="1" readingOrder="1"/>
    </xf>
    <xf numFmtId="3" fontId="15" fillId="11" borderId="3" xfId="0" applyNumberFormat="1" applyFont="1" applyFill="1" applyBorder="1" applyAlignment="1">
      <alignment horizontal="right" vertical="center" wrapText="1" readingOrder="1"/>
    </xf>
    <xf numFmtId="3" fontId="15" fillId="11" borderId="1" xfId="0" applyNumberFormat="1" applyFont="1" applyFill="1" applyBorder="1" applyAlignment="1">
      <alignment horizontal="right" vertical="center" wrapText="1" readingOrder="1"/>
    </xf>
    <xf numFmtId="3" fontId="15" fillId="18" borderId="34" xfId="0" applyNumberFormat="1" applyFont="1" applyFill="1" applyBorder="1" applyAlignment="1">
      <alignment horizontal="right" vertical="center" wrapText="1" readingOrder="1"/>
    </xf>
    <xf numFmtId="3" fontId="15" fillId="18" borderId="1" xfId="0" applyNumberFormat="1" applyFont="1" applyFill="1" applyBorder="1" applyAlignment="1">
      <alignment horizontal="right" vertical="center" wrapText="1" readingOrder="1"/>
    </xf>
    <xf numFmtId="3" fontId="15" fillId="18" borderId="31" xfId="0" applyNumberFormat="1" applyFont="1" applyFill="1" applyBorder="1" applyAlignment="1">
      <alignment horizontal="right" vertical="center" wrapText="1" readingOrder="1"/>
    </xf>
    <xf numFmtId="166" fontId="45" fillId="19" borderId="0" xfId="0" applyNumberFormat="1" applyFont="1" applyFill="1"/>
    <xf numFmtId="0" fontId="32" fillId="19" borderId="0" xfId="0" applyFont="1" applyFill="1"/>
    <xf numFmtId="4" fontId="37" fillId="0" borderId="1" xfId="2" applyNumberFormat="1" applyFont="1" applyFill="1" applyBorder="1" applyAlignment="1">
      <alignment horizontal="right" vertical="center"/>
    </xf>
    <xf numFmtId="0" fontId="23" fillId="0" borderId="5" xfId="0" applyFont="1" applyBorder="1" applyAlignment="1">
      <alignment horizontal="left" vertical="center" wrapText="1" readingOrder="1"/>
    </xf>
    <xf numFmtId="3" fontId="54" fillId="0" borderId="1" xfId="0" applyNumberFormat="1" applyFont="1" applyBorder="1" applyAlignment="1">
      <alignment horizontal="left" vertical="center" wrapText="1" readingOrder="1"/>
    </xf>
    <xf numFmtId="3" fontId="54" fillId="0" borderId="5" xfId="0" applyNumberFormat="1" applyFont="1" applyBorder="1" applyAlignment="1">
      <alignment horizontal="left" vertical="center" wrapText="1" readingOrder="1"/>
    </xf>
    <xf numFmtId="10" fontId="32" fillId="0" borderId="0" xfId="0" applyNumberFormat="1" applyFont="1"/>
    <xf numFmtId="3" fontId="36" fillId="0" borderId="0" xfId="0" applyNumberFormat="1" applyFont="1"/>
    <xf numFmtId="0" fontId="0" fillId="11" borderId="0" xfId="0" applyFill="1"/>
    <xf numFmtId="0" fontId="31" fillId="0" borderId="3" xfId="0" applyFont="1" applyBorder="1" applyAlignment="1">
      <alignment vertical="center" wrapText="1" readingOrder="1"/>
    </xf>
    <xf numFmtId="3" fontId="55" fillId="0" borderId="32" xfId="0" applyNumberFormat="1" applyFont="1" applyBorder="1" applyAlignment="1">
      <alignment wrapText="1" readingOrder="1"/>
    </xf>
    <xf numFmtId="0" fontId="57" fillId="0" borderId="31" xfId="0" applyFont="1" applyBorder="1" applyAlignment="1">
      <alignment vertical="center" wrapText="1"/>
    </xf>
    <xf numFmtId="3" fontId="0" fillId="0" borderId="32" xfId="0" applyNumberFormat="1" applyBorder="1"/>
    <xf numFmtId="0" fontId="19" fillId="0" borderId="33" xfId="0" applyFont="1" applyBorder="1" applyAlignment="1">
      <alignment horizontal="right" wrapText="1"/>
    </xf>
    <xf numFmtId="3" fontId="19" fillId="0" borderId="37" xfId="0" applyNumberFormat="1" applyFont="1" applyBorder="1"/>
    <xf numFmtId="0" fontId="19" fillId="0" borderId="64" xfId="0" applyFont="1" applyBorder="1" applyAlignment="1">
      <alignment horizontal="center" vertical="center" wrapText="1"/>
    </xf>
    <xf numFmtId="3" fontId="19" fillId="9" borderId="63" xfId="0" applyNumberFormat="1" applyFont="1" applyFill="1" applyBorder="1" applyAlignment="1">
      <alignment horizontal="right" vertical="center" wrapText="1"/>
    </xf>
    <xf numFmtId="3" fontId="3" fillId="0" borderId="31" xfId="0" applyNumberFormat="1" applyFont="1" applyBorder="1" applyAlignment="1">
      <alignment horizontal="right" vertical="center" wrapText="1" readingOrder="1"/>
    </xf>
    <xf numFmtId="3" fontId="3" fillId="0" borderId="2" xfId="0" applyNumberFormat="1" applyFont="1" applyBorder="1" applyAlignment="1">
      <alignment vertical="center" wrapText="1" readingOrder="1"/>
    </xf>
    <xf numFmtId="3" fontId="3" fillId="0" borderId="34" xfId="0" applyNumberFormat="1" applyFont="1" applyBorder="1" applyAlignment="1">
      <alignment horizontal="right" vertical="center" wrapText="1" readingOrder="1"/>
    </xf>
    <xf numFmtId="3" fontId="55" fillId="0" borderId="1" xfId="0" applyNumberFormat="1" applyFont="1" applyBorder="1" applyAlignment="1">
      <alignment wrapText="1" readingOrder="1"/>
    </xf>
    <xf numFmtId="3" fontId="3" fillId="0" borderId="1" xfId="0" applyNumberFormat="1" applyFont="1" applyBorder="1" applyAlignment="1">
      <alignment vertical="center" wrapText="1" readingOrder="1"/>
    </xf>
    <xf numFmtId="3" fontId="3" fillId="0" borderId="32" xfId="0" applyNumberFormat="1" applyFont="1" applyBorder="1" applyAlignment="1">
      <alignment vertical="center" wrapText="1" readingOrder="1"/>
    </xf>
    <xf numFmtId="3" fontId="3" fillId="0" borderId="1" xfId="0" applyNumberFormat="1" applyFont="1" applyBorder="1" applyAlignment="1">
      <alignment wrapText="1" readingOrder="1"/>
    </xf>
    <xf numFmtId="3" fontId="3" fillId="0" borderId="32" xfId="0" applyNumberFormat="1" applyFont="1" applyBorder="1" applyAlignment="1">
      <alignment wrapText="1" readingOrder="1"/>
    </xf>
    <xf numFmtId="3" fontId="56" fillId="0" borderId="0" xfId="0" applyNumberFormat="1" applyFont="1" applyAlignment="1">
      <alignment horizontal="right"/>
    </xf>
    <xf numFmtId="3" fontId="0" fillId="0" borderId="0" xfId="0" applyNumberFormat="1" applyAlignment="1">
      <alignment horizontal="right"/>
    </xf>
    <xf numFmtId="3" fontId="4" fillId="0" borderId="1" xfId="0" applyNumberFormat="1" applyFont="1" applyBorder="1" applyAlignment="1">
      <alignment horizontal="left" wrapText="1" readingOrder="1"/>
    </xf>
    <xf numFmtId="3" fontId="40" fillId="0" borderId="0" xfId="0" applyNumberFormat="1" applyFont="1" applyAlignment="1">
      <alignment horizontal="center" vertical="center"/>
    </xf>
    <xf numFmtId="0" fontId="30" fillId="0" borderId="0" xfId="0" applyFont="1"/>
    <xf numFmtId="0" fontId="0" fillId="0" borderId="5" xfId="0" applyBorder="1" applyAlignment="1">
      <alignment horizontal="left" vertical="center" wrapText="1"/>
    </xf>
    <xf numFmtId="0" fontId="3" fillId="0" borderId="11" xfId="0" applyFont="1" applyBorder="1" applyAlignment="1">
      <alignment horizontal="center" vertical="center" textRotation="90" wrapText="1" readingOrder="1"/>
    </xf>
    <xf numFmtId="3" fontId="4" fillId="0" borderId="5" xfId="0" applyNumberFormat="1" applyFont="1" applyBorder="1" applyAlignment="1">
      <alignment horizontal="left" vertical="center" wrapText="1" readingOrder="1"/>
    </xf>
    <xf numFmtId="0" fontId="0" fillId="0" borderId="0" xfId="0" applyAlignment="1">
      <alignment vertical="center" readingOrder="1"/>
    </xf>
    <xf numFmtId="0" fontId="16" fillId="0" borderId="0" xfId="0" applyFont="1" applyAlignment="1">
      <alignment vertical="center" readingOrder="1"/>
    </xf>
    <xf numFmtId="0" fontId="32" fillId="0" borderId="0" xfId="0" applyFont="1" applyAlignment="1">
      <alignment vertical="center" readingOrder="1"/>
    </xf>
    <xf numFmtId="3" fontId="15" fillId="0" borderId="2" xfId="0" applyNumberFormat="1" applyFont="1" applyBorder="1" applyAlignment="1">
      <alignment vertical="center" wrapText="1" readingOrder="1"/>
    </xf>
    <xf numFmtId="3" fontId="15" fillId="0" borderId="56" xfId="0" applyNumberFormat="1" applyFont="1" applyBorder="1" applyAlignment="1">
      <alignment vertical="center" wrapText="1" readingOrder="1"/>
    </xf>
    <xf numFmtId="3" fontId="15" fillId="0" borderId="39" xfId="0" applyNumberFormat="1" applyFont="1" applyBorder="1" applyAlignment="1">
      <alignment vertical="center" wrapText="1" readingOrder="1"/>
    </xf>
    <xf numFmtId="3" fontId="15" fillId="0" borderId="2" xfId="0" applyNumberFormat="1" applyFont="1" applyBorder="1" applyAlignment="1">
      <alignment horizontal="right" vertical="center" wrapText="1" readingOrder="1"/>
    </xf>
    <xf numFmtId="0" fontId="3" fillId="20" borderId="13" xfId="0" applyFont="1" applyFill="1" applyBorder="1" applyAlignment="1">
      <alignment horizontal="center" vertical="center" textRotation="90" wrapText="1" readingOrder="1"/>
    </xf>
    <xf numFmtId="0" fontId="2" fillId="20" borderId="11" xfId="0" applyFont="1" applyFill="1" applyBorder="1" applyAlignment="1">
      <alignment horizontal="right" wrapText="1" readingOrder="1"/>
    </xf>
    <xf numFmtId="3" fontId="3" fillId="20" borderId="2" xfId="0" applyNumberFormat="1" applyFont="1" applyFill="1" applyBorder="1" applyAlignment="1">
      <alignment horizontal="right" wrapText="1" readingOrder="1"/>
    </xf>
    <xf numFmtId="3" fontId="3" fillId="20" borderId="33" xfId="0" applyNumberFormat="1" applyFont="1" applyFill="1" applyBorder="1" applyAlignment="1">
      <alignment horizontal="right" wrapText="1" readingOrder="1"/>
    </xf>
    <xf numFmtId="3" fontId="3" fillId="20" borderId="11" xfId="0" applyNumberFormat="1" applyFont="1" applyFill="1" applyBorder="1" applyAlignment="1">
      <alignment horizontal="right" wrapText="1" readingOrder="1"/>
    </xf>
    <xf numFmtId="3" fontId="3" fillId="20" borderId="37" xfId="0" applyNumberFormat="1" applyFont="1" applyFill="1" applyBorder="1" applyAlignment="1">
      <alignment horizontal="right" wrapText="1" readingOrder="1"/>
    </xf>
    <xf numFmtId="0" fontId="3" fillId="20" borderId="11" xfId="0" applyFont="1" applyFill="1" applyBorder="1" applyAlignment="1">
      <alignment horizontal="right" wrapText="1" readingOrder="1"/>
    </xf>
    <xf numFmtId="3" fontId="10" fillId="0" borderId="6" xfId="0" applyNumberFormat="1" applyFont="1" applyBorder="1" applyAlignment="1">
      <alignment horizontal="left" vertical="center" wrapText="1" readingOrder="1"/>
    </xf>
    <xf numFmtId="0" fontId="59" fillId="0" borderId="7" xfId="0" applyFont="1" applyBorder="1" applyAlignment="1">
      <alignment horizontal="left" vertical="center" wrapText="1"/>
    </xf>
    <xf numFmtId="3" fontId="10" fillId="0" borderId="1" xfId="0" applyNumberFormat="1" applyFont="1" applyBorder="1" applyAlignment="1">
      <alignment horizontal="right" vertical="center" wrapText="1" readingOrder="1"/>
    </xf>
    <xf numFmtId="3" fontId="10" fillId="0" borderId="1" xfId="0" applyNumberFormat="1" applyFont="1" applyBorder="1" applyAlignment="1">
      <alignment horizontal="left" vertical="center" wrapText="1" readingOrder="1"/>
    </xf>
    <xf numFmtId="9" fontId="3" fillId="20" borderId="14" xfId="0" applyNumberFormat="1" applyFont="1" applyFill="1" applyBorder="1" applyAlignment="1">
      <alignment horizontal="right" wrapText="1" readingOrder="1"/>
    </xf>
    <xf numFmtId="0" fontId="15" fillId="0" borderId="18" xfId="0" applyFont="1" applyBorder="1" applyAlignment="1">
      <alignment horizontal="center" vertical="center" wrapText="1" readingOrder="1"/>
    </xf>
    <xf numFmtId="3" fontId="15" fillId="0" borderId="9" xfId="0" applyNumberFormat="1" applyFont="1" applyBorder="1" applyAlignment="1">
      <alignment horizontal="right" vertical="center" wrapText="1" readingOrder="1"/>
    </xf>
    <xf numFmtId="3" fontId="15" fillId="0" borderId="51" xfId="0" applyNumberFormat="1" applyFont="1" applyBorder="1" applyAlignment="1">
      <alignment horizontal="right" vertical="center" wrapText="1" readingOrder="1"/>
    </xf>
    <xf numFmtId="3" fontId="15" fillId="0" borderId="34" xfId="0" applyNumberFormat="1" applyFont="1" applyBorder="1" applyAlignment="1">
      <alignment horizontal="right" vertical="center" wrapText="1" readingOrder="1"/>
    </xf>
    <xf numFmtId="3" fontId="55" fillId="0" borderId="4" xfId="0" applyNumberFormat="1" applyFont="1" applyBorder="1" applyAlignment="1">
      <alignment wrapText="1" readingOrder="1"/>
    </xf>
    <xf numFmtId="0" fontId="23" fillId="0" borderId="1" xfId="0" applyFont="1" applyBorder="1" applyAlignment="1">
      <alignment horizontal="center" vertical="center" wrapText="1" readingOrder="1"/>
    </xf>
    <xf numFmtId="0" fontId="15" fillId="0" borderId="18" xfId="0" applyFont="1" applyBorder="1" applyAlignment="1">
      <alignment horizontal="left" vertical="center" wrapText="1" readingOrder="1"/>
    </xf>
    <xf numFmtId="0" fontId="4" fillId="0" borderId="2" xfId="0" applyFont="1" applyBorder="1" applyAlignment="1">
      <alignment horizontal="center" vertical="center" wrapText="1" readingOrder="1"/>
    </xf>
    <xf numFmtId="0" fontId="7" fillId="0" borderId="7" xfId="0" applyFont="1" applyBorder="1"/>
    <xf numFmtId="0" fontId="0" fillId="0" borderId="7" xfId="0" applyBorder="1"/>
    <xf numFmtId="3" fontId="19" fillId="21" borderId="12" xfId="0" applyNumberFormat="1" applyFont="1" applyFill="1" applyBorder="1" applyAlignment="1">
      <alignment vertical="center"/>
    </xf>
    <xf numFmtId="0" fontId="4" fillId="0" borderId="6"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0" fillId="0" borderId="11" xfId="0" applyBorder="1" applyAlignment="1">
      <alignment horizontal="left" vertical="center" wrapText="1"/>
    </xf>
    <xf numFmtId="0" fontId="15" fillId="0" borderId="30" xfId="0" applyFont="1" applyBorder="1" applyAlignment="1">
      <alignment horizontal="center" vertical="center" wrapText="1" readingOrder="1"/>
    </xf>
    <xf numFmtId="0" fontId="15" fillId="0" borderId="45" xfId="0" applyFont="1" applyBorder="1" applyAlignment="1">
      <alignment horizontal="center" vertical="center" wrapText="1" readingOrder="1"/>
    </xf>
    <xf numFmtId="3" fontId="15" fillId="0" borderId="8" xfId="0" applyNumberFormat="1" applyFont="1" applyBorder="1" applyAlignment="1">
      <alignment horizontal="right" vertical="center" wrapText="1" readingOrder="1"/>
    </xf>
    <xf numFmtId="3" fontId="6" fillId="0" borderId="1" xfId="0" applyNumberFormat="1" applyFont="1" applyBorder="1" applyAlignment="1">
      <alignment horizontal="left" wrapText="1" readingOrder="1"/>
    </xf>
    <xf numFmtId="0" fontId="3" fillId="0" borderId="19" xfId="0" applyFont="1" applyBorder="1" applyAlignment="1">
      <alignment horizontal="center" vertical="center" textRotation="90" wrapText="1" readingOrder="1"/>
    </xf>
    <xf numFmtId="3" fontId="32" fillId="0" borderId="0" xfId="0" applyNumberFormat="1" applyFont="1"/>
    <xf numFmtId="10" fontId="32" fillId="0" borderId="0" xfId="2" applyNumberFormat="1" applyFont="1" applyFill="1"/>
    <xf numFmtId="0" fontId="0" fillId="22" borderId="0" xfId="0" applyFill="1"/>
    <xf numFmtId="3" fontId="15" fillId="0" borderId="39" xfId="0" applyNumberFormat="1" applyFont="1" applyBorder="1" applyAlignment="1">
      <alignment horizontal="right" vertical="center" wrapText="1" readingOrder="1"/>
    </xf>
    <xf numFmtId="0" fontId="3" fillId="20" borderId="11" xfId="0" applyFont="1" applyFill="1" applyBorder="1" applyAlignment="1">
      <alignment horizontal="center" vertical="center" textRotation="90" wrapText="1" readingOrder="1"/>
    </xf>
    <xf numFmtId="3" fontId="19" fillId="20" borderId="12" xfId="0" applyNumberFormat="1" applyFont="1" applyFill="1" applyBorder="1" applyAlignment="1">
      <alignment vertical="center"/>
    </xf>
    <xf numFmtId="9" fontId="64" fillId="20" borderId="0" xfId="0" applyNumberFormat="1" applyFont="1" applyFill="1" applyAlignment="1">
      <alignment vertical="center"/>
    </xf>
    <xf numFmtId="3" fontId="15" fillId="0" borderId="56" xfId="0" applyNumberFormat="1" applyFont="1" applyBorder="1" applyAlignment="1">
      <alignment horizontal="right" vertical="center" wrapText="1" readingOrder="1"/>
    </xf>
    <xf numFmtId="10" fontId="65" fillId="20" borderId="0" xfId="0" applyNumberFormat="1" applyFont="1" applyFill="1"/>
    <xf numFmtId="3" fontId="20" fillId="0" borderId="2" xfId="0" applyNumberFormat="1" applyFont="1" applyBorder="1" applyAlignment="1">
      <alignment vertical="center"/>
    </xf>
    <xf numFmtId="3" fontId="69" fillId="21" borderId="65" xfId="0" applyNumberFormat="1" applyFont="1" applyFill="1" applyBorder="1" applyAlignment="1">
      <alignment vertical="center" wrapText="1" readingOrder="1"/>
    </xf>
    <xf numFmtId="3" fontId="55" fillId="0" borderId="8" xfId="0" applyNumberFormat="1" applyFont="1" applyBorder="1" applyAlignment="1">
      <alignment wrapText="1" readingOrder="1"/>
    </xf>
    <xf numFmtId="0" fontId="0" fillId="0" borderId="1" xfId="0" applyBorder="1"/>
    <xf numFmtId="0" fontId="7" fillId="0" borderId="1" xfId="0" applyFont="1" applyBorder="1"/>
    <xf numFmtId="4" fontId="5" fillId="0" borderId="73" xfId="0" applyNumberFormat="1" applyFont="1" applyBorder="1" applyAlignment="1">
      <alignment horizontal="left" vertical="center" wrapText="1"/>
    </xf>
    <xf numFmtId="0" fontId="70" fillId="24" borderId="0" xfId="0" applyFont="1" applyFill="1" applyAlignment="1">
      <alignment horizontal="center" vertical="center" wrapText="1"/>
    </xf>
    <xf numFmtId="0" fontId="5" fillId="24" borderId="75" xfId="0" applyFont="1" applyFill="1" applyBorder="1" applyAlignment="1">
      <alignment horizontal="left" vertical="center" wrapText="1"/>
    </xf>
    <xf numFmtId="0" fontId="5" fillId="24" borderId="73" xfId="0" applyFont="1" applyFill="1" applyBorder="1" applyAlignment="1">
      <alignment horizontal="left" vertical="center" wrapText="1"/>
    </xf>
    <xf numFmtId="4" fontId="5" fillId="24" borderId="75" xfId="0" applyNumberFormat="1" applyFont="1" applyFill="1" applyBorder="1" applyAlignment="1">
      <alignment vertical="center" wrapText="1"/>
    </xf>
    <xf numFmtId="0" fontId="70" fillId="24" borderId="0" xfId="0" applyFont="1" applyFill="1" applyAlignment="1">
      <alignment horizontal="right" vertical="center"/>
    </xf>
    <xf numFmtId="4" fontId="5" fillId="24" borderId="73" xfId="0" applyNumberFormat="1" applyFont="1" applyFill="1" applyBorder="1" applyAlignment="1">
      <alignment vertical="center" wrapText="1"/>
    </xf>
    <xf numFmtId="4" fontId="5" fillId="24" borderId="74" xfId="0" applyNumberFormat="1" applyFont="1" applyFill="1" applyBorder="1" applyAlignment="1">
      <alignment vertical="center" wrapText="1"/>
    </xf>
    <xf numFmtId="4" fontId="5" fillId="0" borderId="63" xfId="0" applyNumberFormat="1" applyFont="1" applyBorder="1" applyAlignment="1">
      <alignment horizontal="left" vertical="center" wrapText="1"/>
    </xf>
    <xf numFmtId="4" fontId="5" fillId="0" borderId="74" xfId="0" applyNumberFormat="1" applyFont="1" applyBorder="1" applyAlignment="1">
      <alignment horizontal="left" vertical="center" wrapText="1"/>
    </xf>
    <xf numFmtId="4" fontId="5" fillId="0" borderId="74" xfId="0" applyNumberFormat="1" applyFont="1" applyBorder="1" applyAlignment="1">
      <alignment vertical="center" wrapText="1"/>
    </xf>
    <xf numFmtId="4" fontId="70" fillId="24" borderId="0" xfId="0" applyNumberFormat="1" applyFont="1" applyFill="1" applyAlignment="1">
      <alignment horizontal="right" vertical="center"/>
    </xf>
    <xf numFmtId="0" fontId="63" fillId="24" borderId="0" xfId="0" applyFont="1" applyFill="1"/>
    <xf numFmtId="4" fontId="0" fillId="24" borderId="0" xfId="0" applyNumberFormat="1" applyFill="1"/>
    <xf numFmtId="0" fontId="0" fillId="24" borderId="0" xfId="0" applyFill="1"/>
    <xf numFmtId="0" fontId="63" fillId="24" borderId="0" xfId="0" applyFont="1" applyFill="1" applyAlignment="1">
      <alignment horizontal="center" vertical="center" wrapText="1"/>
    </xf>
    <xf numFmtId="4" fontId="19" fillId="24" borderId="0" xfId="0" applyNumberFormat="1" applyFont="1" applyFill="1" applyAlignment="1">
      <alignment horizontal="right" vertical="center"/>
    </xf>
    <xf numFmtId="0" fontId="19" fillId="0" borderId="0" xfId="0" applyFont="1" applyAlignment="1">
      <alignment horizontal="right" vertical="center"/>
    </xf>
    <xf numFmtId="4" fontId="0" fillId="0" borderId="0" xfId="0" applyNumberFormat="1"/>
    <xf numFmtId="4" fontId="5" fillId="24" borderId="0" xfId="0" applyNumberFormat="1" applyFont="1" applyFill="1" applyAlignment="1">
      <alignment vertical="center" wrapText="1"/>
    </xf>
    <xf numFmtId="0" fontId="59" fillId="0" borderId="1" xfId="0" applyFont="1" applyBorder="1" applyAlignment="1">
      <alignment horizontal="left" vertical="center" wrapText="1"/>
    </xf>
    <xf numFmtId="0" fontId="31" fillId="0" borderId="20" xfId="0" applyFont="1" applyBorder="1" applyAlignment="1">
      <alignment horizontal="center" vertical="center" wrapText="1" readingOrder="1"/>
    </xf>
    <xf numFmtId="0" fontId="31" fillId="0" borderId="24" xfId="0" applyFont="1" applyBorder="1" applyAlignment="1">
      <alignment horizontal="center" vertical="center" wrapText="1" readingOrder="1"/>
    </xf>
    <xf numFmtId="0" fontId="31" fillId="0" borderId="62" xfId="0" applyFont="1" applyBorder="1" applyAlignment="1">
      <alignment horizontal="center" vertical="center" wrapText="1" readingOrder="1"/>
    </xf>
    <xf numFmtId="0" fontId="31" fillId="2" borderId="49" xfId="0" applyFont="1" applyFill="1" applyBorder="1" applyAlignment="1">
      <alignment horizontal="center" vertical="center" wrapText="1" readingOrder="1"/>
    </xf>
    <xf numFmtId="0" fontId="31" fillId="2" borderId="20" xfId="0" applyFont="1" applyFill="1" applyBorder="1" applyAlignment="1">
      <alignment horizontal="center" vertical="center" wrapText="1" readingOrder="1"/>
    </xf>
    <xf numFmtId="0" fontId="31" fillId="2" borderId="50" xfId="0" applyFont="1" applyFill="1" applyBorder="1" applyAlignment="1">
      <alignment horizontal="center" vertical="center" wrapText="1" readingOrder="1"/>
    </xf>
    <xf numFmtId="0" fontId="31" fillId="5" borderId="21" xfId="0" applyFont="1" applyFill="1" applyBorder="1" applyAlignment="1">
      <alignment horizontal="center" vertical="center" wrapText="1" readingOrder="1"/>
    </xf>
    <xf numFmtId="0" fontId="31" fillId="0" borderId="1" xfId="0" applyFont="1" applyBorder="1" applyAlignment="1">
      <alignment horizontal="center" vertical="center" wrapText="1" readingOrder="1"/>
    </xf>
    <xf numFmtId="0" fontId="23" fillId="0" borderId="6" xfId="0" applyFont="1" applyBorder="1" applyAlignment="1">
      <alignment horizontal="center" vertical="center" wrapText="1" readingOrder="1"/>
    </xf>
    <xf numFmtId="0" fontId="15" fillId="0" borderId="3" xfId="0" applyFont="1" applyBorder="1" applyAlignment="1">
      <alignment horizontal="left" vertical="center" wrapText="1" readingOrder="1"/>
    </xf>
    <xf numFmtId="3" fontId="68" fillId="18" borderId="64" xfId="0" applyNumberFormat="1" applyFont="1" applyFill="1" applyBorder="1" applyAlignment="1">
      <alignment horizontal="center" vertical="center"/>
    </xf>
    <xf numFmtId="0" fontId="58" fillId="0" borderId="3" xfId="0" applyFont="1" applyBorder="1" applyAlignment="1">
      <alignment horizontal="left" vertical="center" wrapText="1" readingOrder="1"/>
    </xf>
    <xf numFmtId="0" fontId="58" fillId="25" borderId="3" xfId="0" applyFont="1" applyFill="1" applyBorder="1" applyAlignment="1">
      <alignment horizontal="left" vertical="center" wrapText="1" readingOrder="1"/>
    </xf>
    <xf numFmtId="3" fontId="73" fillId="11" borderId="1" xfId="0" applyNumberFormat="1" applyFont="1" applyFill="1" applyBorder="1" applyAlignment="1">
      <alignment horizontal="left" vertical="center" wrapText="1" readingOrder="1"/>
    </xf>
    <xf numFmtId="3" fontId="72" fillId="11" borderId="4" xfId="0" applyNumberFormat="1" applyFont="1" applyFill="1" applyBorder="1" applyAlignment="1">
      <alignment horizontal="right" vertical="center" wrapText="1" readingOrder="1"/>
    </xf>
    <xf numFmtId="3" fontId="72" fillId="0" borderId="4" xfId="0" applyNumberFormat="1" applyFont="1" applyBorder="1" applyAlignment="1">
      <alignment horizontal="right" vertical="center" wrapText="1" readingOrder="1"/>
    </xf>
    <xf numFmtId="0" fontId="31" fillId="2" borderId="62" xfId="0" applyFont="1" applyFill="1" applyBorder="1" applyAlignment="1">
      <alignment horizontal="center" vertical="center" wrapText="1" readingOrder="1"/>
    </xf>
    <xf numFmtId="3" fontId="15" fillId="2" borderId="3" xfId="0" applyNumberFormat="1" applyFont="1" applyFill="1" applyBorder="1" applyAlignment="1">
      <alignment horizontal="right" vertical="center" wrapText="1" readingOrder="1"/>
    </xf>
    <xf numFmtId="0" fontId="58" fillId="0" borderId="28" xfId="0" applyFont="1" applyBorder="1" applyAlignment="1">
      <alignment horizontal="left" vertical="center" wrapText="1" readingOrder="1"/>
    </xf>
    <xf numFmtId="3" fontId="15" fillId="2" borderId="28" xfId="0" applyNumberFormat="1" applyFont="1" applyFill="1" applyBorder="1" applyAlignment="1">
      <alignment horizontal="right" vertical="center" wrapText="1" readingOrder="1"/>
    </xf>
    <xf numFmtId="3" fontId="15" fillId="0" borderId="3" xfId="0" applyNumberFormat="1" applyFont="1" applyBorder="1" applyAlignment="1">
      <alignment horizontal="right" vertical="center" wrapText="1" readingOrder="1"/>
    </xf>
    <xf numFmtId="3" fontId="3" fillId="20" borderId="28" xfId="0" applyNumberFormat="1" applyFont="1" applyFill="1" applyBorder="1" applyAlignment="1">
      <alignment horizontal="right" wrapText="1" readingOrder="1"/>
    </xf>
    <xf numFmtId="0" fontId="58" fillId="25" borderId="10" xfId="0" applyFont="1" applyFill="1" applyBorder="1" applyAlignment="1">
      <alignment horizontal="left" vertical="center" wrapText="1" readingOrder="1"/>
    </xf>
    <xf numFmtId="0" fontId="58" fillId="0" borderId="10" xfId="0" applyFont="1" applyBorder="1" applyAlignment="1">
      <alignment horizontal="left" vertical="center" wrapText="1" readingOrder="1"/>
    </xf>
    <xf numFmtId="3" fontId="15" fillId="2" borderId="0" xfId="0" applyNumberFormat="1" applyFont="1" applyFill="1" applyAlignment="1">
      <alignment horizontal="right" vertical="center" wrapText="1" readingOrder="1"/>
    </xf>
    <xf numFmtId="3" fontId="15" fillId="2" borderId="10" xfId="0" applyNumberFormat="1" applyFont="1" applyFill="1" applyBorder="1" applyAlignment="1">
      <alignment horizontal="right" vertical="center" wrapText="1" readingOrder="1"/>
    </xf>
    <xf numFmtId="3" fontId="15" fillId="2" borderId="8" xfId="0" applyNumberFormat="1" applyFont="1" applyFill="1" applyBorder="1" applyAlignment="1">
      <alignment horizontal="right" vertical="center" wrapText="1" readingOrder="1"/>
    </xf>
    <xf numFmtId="3" fontId="15" fillId="2" borderId="25" xfId="0" applyNumberFormat="1" applyFont="1" applyFill="1" applyBorder="1" applyAlignment="1">
      <alignment horizontal="right" vertical="center" wrapText="1" readingOrder="1"/>
    </xf>
    <xf numFmtId="3" fontId="15" fillId="2" borderId="9" xfId="0" applyNumberFormat="1" applyFont="1" applyFill="1" applyBorder="1" applyAlignment="1">
      <alignment horizontal="right" vertical="center" wrapText="1" readingOrder="1"/>
    </xf>
    <xf numFmtId="3" fontId="15" fillId="0" borderId="3" xfId="0" applyNumberFormat="1" applyFont="1" applyBorder="1" applyAlignment="1">
      <alignment vertical="center" wrapText="1" readingOrder="1"/>
    </xf>
    <xf numFmtId="3" fontId="15" fillId="2" borderId="28" xfId="0" applyNumberFormat="1" applyFont="1" applyFill="1" applyBorder="1" applyAlignment="1">
      <alignment vertical="center" wrapText="1" readingOrder="1"/>
    </xf>
    <xf numFmtId="3" fontId="20" fillId="0" borderId="10" xfId="0" applyNumberFormat="1" applyFont="1" applyBorder="1" applyAlignment="1">
      <alignment vertical="center"/>
    </xf>
    <xf numFmtId="3" fontId="75" fillId="24" borderId="1" xfId="0" applyNumberFormat="1" applyFont="1" applyFill="1" applyBorder="1" applyAlignment="1">
      <alignment horizontal="right" vertical="center" wrapText="1" readingOrder="1"/>
    </xf>
    <xf numFmtId="3" fontId="75" fillId="0" borderId="34" xfId="0" applyNumberFormat="1" applyFont="1" applyBorder="1" applyAlignment="1">
      <alignment horizontal="right" vertical="center" wrapText="1" readingOrder="1"/>
    </xf>
    <xf numFmtId="3" fontId="75" fillId="0" borderId="4" xfId="0" applyNumberFormat="1" applyFont="1" applyBorder="1" applyAlignment="1">
      <alignment horizontal="right" vertical="center" wrapText="1" readingOrder="1"/>
    </xf>
    <xf numFmtId="3" fontId="75" fillId="0" borderId="31" xfId="0" applyNumberFormat="1" applyFont="1" applyBorder="1" applyAlignment="1">
      <alignment horizontal="right" vertical="center" wrapText="1" readingOrder="1"/>
    </xf>
    <xf numFmtId="3" fontId="76" fillId="11" borderId="4" xfId="0" applyNumberFormat="1" applyFont="1" applyFill="1" applyBorder="1" applyAlignment="1">
      <alignment horizontal="right" vertical="center" wrapText="1" readingOrder="1"/>
    </xf>
    <xf numFmtId="3" fontId="77" fillId="0" borderId="31" xfId="0" applyNumberFormat="1" applyFont="1" applyBorder="1" applyAlignment="1">
      <alignment horizontal="right" wrapText="1" readingOrder="1"/>
    </xf>
    <xf numFmtId="0" fontId="31" fillId="0" borderId="4" xfId="0" applyFont="1" applyBorder="1" applyAlignment="1">
      <alignment horizontal="left" vertical="center" wrapText="1" readingOrder="1"/>
    </xf>
    <xf numFmtId="3" fontId="15" fillId="0" borderId="25" xfId="0" applyNumberFormat="1" applyFont="1" applyBorder="1" applyAlignment="1">
      <alignment horizontal="right" vertical="center" wrapText="1" readingOrder="1"/>
    </xf>
    <xf numFmtId="3" fontId="19" fillId="20" borderId="22" xfId="0" applyNumberFormat="1" applyFont="1" applyFill="1" applyBorder="1" applyAlignment="1">
      <alignment vertical="center"/>
    </xf>
    <xf numFmtId="3" fontId="50" fillId="0" borderId="0" xfId="0" applyNumberFormat="1" applyFont="1" applyAlignment="1">
      <alignment vertical="center"/>
    </xf>
    <xf numFmtId="3" fontId="20" fillId="5" borderId="0" xfId="0" applyNumberFormat="1" applyFont="1" applyFill="1" applyAlignment="1">
      <alignment vertical="center"/>
    </xf>
    <xf numFmtId="0" fontId="15" fillId="0" borderId="9" xfId="0" applyFont="1" applyBorder="1" applyAlignment="1">
      <alignment horizontal="right" vertical="center" wrapText="1" readingOrder="1"/>
    </xf>
    <xf numFmtId="0" fontId="15" fillId="0" borderId="18" xfId="0" applyFont="1" applyBorder="1" applyAlignment="1">
      <alignment horizontal="right" vertical="center" wrapText="1" readingOrder="1"/>
    </xf>
    <xf numFmtId="0" fontId="15" fillId="0" borderId="4" xfId="0" applyFont="1" applyBorder="1" applyAlignment="1">
      <alignment horizontal="right" vertical="center" wrapText="1" readingOrder="1"/>
    </xf>
    <xf numFmtId="0" fontId="58" fillId="20" borderId="3" xfId="0" applyFont="1" applyFill="1" applyBorder="1" applyAlignment="1">
      <alignment horizontal="left" vertical="center" wrapText="1" readingOrder="1"/>
    </xf>
    <xf numFmtId="0" fontId="58" fillId="0" borderId="60" xfId="0" applyFont="1" applyBorder="1" applyAlignment="1">
      <alignment horizontal="left" vertical="center" wrapText="1" readingOrder="1"/>
    </xf>
    <xf numFmtId="0" fontId="0" fillId="19" borderId="1" xfId="0" applyFill="1" applyBorder="1"/>
    <xf numFmtId="2" fontId="0" fillId="19" borderId="1" xfId="0" applyNumberFormat="1" applyFill="1" applyBorder="1" applyAlignment="1">
      <alignment horizontal="left"/>
    </xf>
    <xf numFmtId="0" fontId="78" fillId="20" borderId="60" xfId="0" applyFont="1" applyFill="1" applyBorder="1" applyAlignment="1">
      <alignment horizontal="left" vertical="center" wrapText="1" readingOrder="1"/>
    </xf>
    <xf numFmtId="4" fontId="63" fillId="19" borderId="1" xfId="0" applyNumberFormat="1" applyFont="1" applyFill="1" applyBorder="1"/>
    <xf numFmtId="4" fontId="0" fillId="19" borderId="1" xfId="0" applyNumberFormat="1" applyFill="1" applyBorder="1"/>
    <xf numFmtId="10" fontId="3" fillId="0" borderId="1" xfId="0" applyNumberFormat="1" applyFont="1" applyBorder="1" applyAlignment="1">
      <alignment horizontal="right" wrapText="1" readingOrder="1"/>
    </xf>
    <xf numFmtId="9" fontId="3" fillId="0" borderId="25" xfId="0" applyNumberFormat="1" applyFont="1" applyBorder="1" applyAlignment="1">
      <alignment horizontal="right" wrapText="1" readingOrder="1"/>
    </xf>
    <xf numFmtId="9" fontId="3" fillId="0" borderId="1" xfId="0" applyNumberFormat="1" applyFont="1" applyBorder="1" applyAlignment="1">
      <alignment horizontal="right" wrapText="1" readingOrder="1"/>
    </xf>
    <xf numFmtId="10" fontId="3" fillId="0" borderId="11" xfId="0" applyNumberFormat="1" applyFont="1" applyBorder="1" applyAlignment="1">
      <alignment horizontal="right" wrapText="1" readingOrder="1"/>
    </xf>
    <xf numFmtId="10" fontId="3" fillId="20" borderId="63" xfId="0" applyNumberFormat="1" applyFont="1" applyFill="1" applyBorder="1" applyAlignment="1">
      <alignment horizontal="right" wrapText="1" readingOrder="1"/>
    </xf>
    <xf numFmtId="3" fontId="3" fillId="20" borderId="54" xfId="0" applyNumberFormat="1" applyFont="1" applyFill="1" applyBorder="1" applyAlignment="1">
      <alignment horizontal="right" wrapText="1" readingOrder="1"/>
    </xf>
    <xf numFmtId="0" fontId="15" fillId="0" borderId="12" xfId="0" applyFont="1" applyBorder="1" applyAlignment="1">
      <alignment horizontal="center" vertical="center" wrapText="1" readingOrder="1"/>
    </xf>
    <xf numFmtId="3" fontId="15" fillId="0" borderId="12" xfId="0" applyNumberFormat="1" applyFont="1" applyBorder="1" applyAlignment="1">
      <alignment horizontal="right" vertical="center" wrapText="1" readingOrder="1"/>
    </xf>
    <xf numFmtId="3" fontId="3" fillId="20" borderId="57" xfId="0" applyNumberFormat="1" applyFont="1" applyFill="1" applyBorder="1" applyAlignment="1">
      <alignment horizontal="right" wrapText="1" readingOrder="1"/>
    </xf>
    <xf numFmtId="3" fontId="55" fillId="0" borderId="2" xfId="0" applyNumberFormat="1" applyFont="1" applyBorder="1" applyAlignment="1">
      <alignment wrapText="1" readingOrder="1"/>
    </xf>
    <xf numFmtId="3" fontId="3" fillId="0" borderId="3" xfId="0" applyNumberFormat="1" applyFont="1" applyBorder="1" applyAlignment="1">
      <alignment vertical="center" wrapText="1" readingOrder="1"/>
    </xf>
    <xf numFmtId="3" fontId="72" fillId="11" borderId="3" xfId="0" applyNumberFormat="1" applyFont="1" applyFill="1" applyBorder="1" applyAlignment="1">
      <alignment horizontal="right" vertical="center" wrapText="1" readingOrder="1"/>
    </xf>
    <xf numFmtId="3" fontId="3" fillId="0" borderId="2" xfId="0" applyNumberFormat="1" applyFont="1" applyBorder="1" applyAlignment="1">
      <alignment wrapText="1" readingOrder="1"/>
    </xf>
    <xf numFmtId="3" fontId="3" fillId="0" borderId="28" xfId="0" applyNumberFormat="1" applyFont="1" applyBorder="1" applyAlignment="1">
      <alignment vertical="center" wrapText="1" readingOrder="1"/>
    </xf>
    <xf numFmtId="0" fontId="43" fillId="0" borderId="0" xfId="0" applyFont="1" applyAlignment="1">
      <alignment vertical="center"/>
    </xf>
    <xf numFmtId="0" fontId="44" fillId="0" borderId="0" xfId="0" applyFont="1"/>
    <xf numFmtId="0" fontId="0" fillId="0" borderId="0" xfId="0"/>
    <xf numFmtId="0" fontId="52" fillId="0" borderId="0" xfId="0" applyFont="1" applyAlignment="1">
      <alignment vertical="center"/>
    </xf>
    <xf numFmtId="0" fontId="53" fillId="0" borderId="0" xfId="0" applyFont="1" applyAlignment="1">
      <alignment vertical="center"/>
    </xf>
    <xf numFmtId="0" fontId="41" fillId="0" borderId="0" xfId="0" applyFont="1" applyAlignment="1">
      <alignment vertical="center" wrapText="1"/>
    </xf>
    <xf numFmtId="0" fontId="0" fillId="0" borderId="0" xfId="0" applyAlignment="1">
      <alignment vertical="center" wrapText="1"/>
    </xf>
    <xf numFmtId="0" fontId="32" fillId="11" borderId="0" xfId="0" applyFont="1" applyFill="1" applyAlignment="1">
      <alignment vertical="center" wrapText="1"/>
    </xf>
    <xf numFmtId="0" fontId="0" fillId="11" borderId="0" xfId="0" applyFill="1" applyAlignment="1">
      <alignment vertical="center" wrapText="1"/>
    </xf>
    <xf numFmtId="0" fontId="0" fillId="11" borderId="0" xfId="0" applyFill="1" applyAlignment="1">
      <alignment wrapText="1"/>
    </xf>
    <xf numFmtId="0" fontId="14" fillId="0" borderId="46"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53" xfId="0" applyFont="1" applyBorder="1" applyAlignment="1">
      <alignment horizontal="center" vertical="center" wrapText="1"/>
    </xf>
    <xf numFmtId="0" fontId="32" fillId="11" borderId="0" xfId="0" applyFont="1" applyFill="1" applyAlignment="1">
      <alignment horizontal="left" vertical="center" wrapText="1"/>
    </xf>
    <xf numFmtId="0" fontId="0" fillId="11" borderId="0" xfId="0" applyFill="1" applyAlignment="1">
      <alignment horizontal="left" vertical="center" wrapText="1"/>
    </xf>
    <xf numFmtId="0" fontId="0" fillId="11" borderId="0" xfId="0" applyFill="1" applyAlignment="1">
      <alignment horizontal="left" vertical="center"/>
    </xf>
    <xf numFmtId="0" fontId="20" fillId="0" borderId="61" xfId="0" applyFont="1" applyBorder="1" applyAlignment="1">
      <alignment vertical="center" wrapText="1"/>
    </xf>
    <xf numFmtId="0" fontId="30" fillId="0" borderId="0" xfId="0" applyFont="1" applyAlignment="1">
      <alignment wrapText="1"/>
    </xf>
    <xf numFmtId="0" fontId="0" fillId="0" borderId="0" xfId="0" applyAlignment="1">
      <alignment wrapText="1"/>
    </xf>
    <xf numFmtId="3" fontId="31" fillId="2" borderId="46" xfId="0" applyNumberFormat="1" applyFont="1" applyFill="1" applyBorder="1" applyAlignment="1">
      <alignment horizontal="center" vertical="center" wrapText="1" readingOrder="1"/>
    </xf>
    <xf numFmtId="3" fontId="31" fillId="2" borderId="35" xfId="0" applyNumberFormat="1" applyFont="1" applyFill="1" applyBorder="1" applyAlignment="1">
      <alignment horizontal="center" vertical="center" wrapText="1" readingOrder="1"/>
    </xf>
    <xf numFmtId="3" fontId="31" fillId="2" borderId="36" xfId="0" applyNumberFormat="1" applyFont="1" applyFill="1" applyBorder="1" applyAlignment="1">
      <alignment horizontal="center" vertical="center" wrapText="1" readingOrder="1"/>
    </xf>
    <xf numFmtId="3" fontId="31" fillId="2" borderId="47" xfId="0" applyNumberFormat="1" applyFont="1" applyFill="1" applyBorder="1" applyAlignment="1">
      <alignment horizontal="center" vertical="center" wrapText="1" readingOrder="1"/>
    </xf>
    <xf numFmtId="3" fontId="31" fillId="2" borderId="10" xfId="0" applyNumberFormat="1" applyFont="1" applyFill="1" applyBorder="1" applyAlignment="1">
      <alignment horizontal="center" vertical="center" wrapText="1" readingOrder="1"/>
    </xf>
    <xf numFmtId="3" fontId="31" fillId="2" borderId="48" xfId="0" applyNumberFormat="1" applyFont="1" applyFill="1" applyBorder="1" applyAlignment="1">
      <alignment horizontal="center" vertical="center" wrapText="1" readingOrder="1"/>
    </xf>
    <xf numFmtId="0" fontId="31" fillId="2" borderId="46" xfId="6" applyFont="1" applyFill="1" applyBorder="1" applyAlignment="1">
      <alignment horizontal="center" vertical="center" wrapText="1"/>
    </xf>
    <xf numFmtId="0" fontId="31" fillId="2" borderId="35" xfId="6" applyFont="1" applyFill="1" applyBorder="1" applyAlignment="1">
      <alignment horizontal="center" vertical="center" wrapText="1"/>
    </xf>
    <xf numFmtId="0" fontId="31" fillId="2" borderId="36" xfId="6" applyFont="1" applyFill="1" applyBorder="1" applyAlignment="1">
      <alignment horizontal="center" vertical="center" wrapText="1"/>
    </xf>
    <xf numFmtId="0" fontId="31" fillId="2" borderId="47" xfId="6" applyFont="1" applyFill="1" applyBorder="1" applyAlignment="1">
      <alignment horizontal="center" vertical="center" wrapText="1"/>
    </xf>
    <xf numFmtId="0" fontId="31" fillId="2" borderId="10" xfId="6" applyFont="1" applyFill="1" applyBorder="1" applyAlignment="1">
      <alignment horizontal="center" vertical="center" wrapText="1"/>
    </xf>
    <xf numFmtId="0" fontId="31" fillId="2" borderId="48" xfId="6" applyFont="1" applyFill="1" applyBorder="1" applyAlignment="1">
      <alignment horizontal="center" vertical="center" wrapText="1"/>
    </xf>
    <xf numFmtId="0" fontId="41" fillId="6" borderId="43" xfId="0" applyFont="1" applyFill="1" applyBorder="1" applyAlignment="1">
      <alignment horizontal="center" vertical="center"/>
    </xf>
    <xf numFmtId="0" fontId="41" fillId="6" borderId="17" xfId="0" applyFont="1" applyFill="1" applyBorder="1" applyAlignment="1">
      <alignment horizontal="center" vertical="center"/>
    </xf>
    <xf numFmtId="0" fontId="41" fillId="6" borderId="44"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4" fillId="6" borderId="33" xfId="0" applyFont="1" applyFill="1" applyBorder="1" applyAlignment="1">
      <alignment horizontal="center" vertical="center"/>
    </xf>
    <xf numFmtId="0" fontId="34" fillId="6" borderId="11" xfId="0" applyFont="1" applyFill="1" applyBorder="1" applyAlignment="1">
      <alignment horizontal="center" vertical="center"/>
    </xf>
    <xf numFmtId="0" fontId="3" fillId="0" borderId="7" xfId="0" applyFont="1" applyBorder="1" applyAlignment="1">
      <alignment horizontal="center" vertical="center" textRotation="90" wrapText="1" readingOrder="1"/>
    </xf>
    <xf numFmtId="0" fontId="3" fillId="0" borderId="13" xfId="0" applyFont="1" applyBorder="1" applyAlignment="1">
      <alignment horizontal="center" vertical="center" textRotation="90" wrapText="1" readingOrder="1"/>
    </xf>
    <xf numFmtId="0" fontId="14" fillId="3" borderId="12" xfId="0" applyFont="1" applyFill="1" applyBorder="1" applyAlignment="1">
      <alignment horizontal="left" vertical="center" wrapText="1" readingOrder="1"/>
    </xf>
    <xf numFmtId="0" fontId="14" fillId="3" borderId="10" xfId="0" applyFont="1" applyFill="1" applyBorder="1" applyAlignment="1">
      <alignment horizontal="left" vertical="center" wrapText="1" readingOrder="1"/>
    </xf>
    <xf numFmtId="0" fontId="14" fillId="3" borderId="48" xfId="0" applyFont="1" applyFill="1" applyBorder="1" applyAlignment="1">
      <alignment horizontal="left" vertical="center" wrapText="1" readingOrder="1"/>
    </xf>
    <xf numFmtId="0" fontId="31" fillId="0" borderId="2" xfId="0" applyFont="1" applyBorder="1" applyAlignment="1">
      <alignment horizontal="left" vertical="center" wrapText="1" readingOrder="1"/>
    </xf>
    <xf numFmtId="0" fontId="31" fillId="0" borderId="3" xfId="0" applyFont="1" applyBorder="1" applyAlignment="1">
      <alignment horizontal="left" vertical="center" wrapText="1" readingOrder="1"/>
    </xf>
    <xf numFmtId="0" fontId="31" fillId="0" borderId="58" xfId="0" applyFont="1" applyBorder="1" applyAlignment="1">
      <alignment horizontal="left" vertical="center" wrapText="1" readingOrder="1"/>
    </xf>
    <xf numFmtId="3" fontId="4" fillId="0" borderId="6" xfId="0" applyNumberFormat="1" applyFont="1" applyBorder="1" applyAlignment="1">
      <alignment horizontal="left" vertical="center" wrapText="1" readingOrder="1"/>
    </xf>
    <xf numFmtId="0" fontId="0" fillId="0" borderId="7" xfId="0" applyBorder="1" applyAlignment="1">
      <alignment horizontal="left" vertical="center" wrapText="1"/>
    </xf>
    <xf numFmtId="0" fontId="0" fillId="0" borderId="5" xfId="0" applyBorder="1" applyAlignment="1">
      <alignment horizontal="left" vertical="center" wrapText="1"/>
    </xf>
    <xf numFmtId="0" fontId="3" fillId="0" borderId="2" xfId="0" applyFont="1" applyBorder="1" applyAlignment="1">
      <alignment horizontal="center" vertical="center" textRotation="90" wrapText="1" readingOrder="1"/>
    </xf>
    <xf numFmtId="0" fontId="3" fillId="0" borderId="3" xfId="0" applyFont="1" applyBorder="1" applyAlignment="1">
      <alignment horizontal="center" vertical="center" textRotation="90" wrapText="1" readingOrder="1"/>
    </xf>
    <xf numFmtId="0" fontId="34" fillId="6" borderId="37" xfId="0" applyFont="1" applyFill="1" applyBorder="1" applyAlignment="1">
      <alignment horizontal="center" vertical="center"/>
    </xf>
    <xf numFmtId="0" fontId="42" fillId="7" borderId="40" xfId="8" applyFont="1" applyFill="1" applyBorder="1" applyAlignment="1">
      <alignment horizontal="center" vertical="center"/>
    </xf>
    <xf numFmtId="0" fontId="42" fillId="7" borderId="41" xfId="8" applyFont="1" applyFill="1" applyBorder="1" applyAlignment="1">
      <alignment horizontal="center" vertical="center"/>
    </xf>
    <xf numFmtId="0" fontId="42" fillId="7" borderId="42" xfId="8" applyFont="1" applyFill="1" applyBorder="1" applyAlignment="1">
      <alignment horizontal="center" vertical="center"/>
    </xf>
    <xf numFmtId="0" fontId="33" fillId="6" borderId="19" xfId="0" applyFont="1" applyFill="1" applyBorder="1" applyAlignment="1">
      <alignment horizontal="center" vertical="center"/>
    </xf>
    <xf numFmtId="0" fontId="33" fillId="6" borderId="23" xfId="0" applyFont="1" applyFill="1" applyBorder="1" applyAlignment="1">
      <alignment horizontal="center" vertical="center"/>
    </xf>
    <xf numFmtId="0" fontId="33" fillId="6" borderId="35" xfId="0" applyFont="1" applyFill="1" applyBorder="1" applyAlignment="1">
      <alignment horizontal="center" vertical="center"/>
    </xf>
    <xf numFmtId="0" fontId="33" fillId="6" borderId="36" xfId="0" applyFont="1" applyFill="1" applyBorder="1" applyAlignment="1">
      <alignment horizontal="center" vertical="center"/>
    </xf>
    <xf numFmtId="0" fontId="3" fillId="0" borderId="15" xfId="0" applyFont="1" applyBorder="1" applyAlignment="1">
      <alignment horizontal="center" vertical="center" textRotation="90"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3" fillId="0" borderId="2"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3" fillId="0" borderId="5" xfId="0" applyFont="1" applyBorder="1" applyAlignment="1">
      <alignment horizontal="center" vertical="center" textRotation="90" wrapText="1" readingOrder="1"/>
    </xf>
    <xf numFmtId="0" fontId="3" fillId="0" borderId="1" xfId="0" applyFont="1" applyBorder="1" applyAlignment="1">
      <alignment horizontal="center" vertical="center" textRotation="90" wrapText="1" readingOrder="1"/>
    </xf>
    <xf numFmtId="0" fontId="3" fillId="0" borderId="11" xfId="0" applyFont="1" applyBorder="1" applyAlignment="1">
      <alignment horizontal="center" vertical="center" textRotation="90" wrapText="1" readingOrder="1"/>
    </xf>
    <xf numFmtId="0" fontId="0" fillId="0" borderId="5" xfId="0" applyBorder="1" applyAlignment="1">
      <alignment horizontal="left" vertical="center" wrapText="1" readingOrder="1"/>
    </xf>
    <xf numFmtId="0" fontId="3" fillId="0" borderId="58" xfId="0" applyFont="1" applyBorder="1" applyAlignment="1">
      <alignment horizontal="left" vertical="center" wrapText="1" readingOrder="1"/>
    </xf>
    <xf numFmtId="3" fontId="4" fillId="0" borderId="5" xfId="0" applyNumberFormat="1" applyFont="1" applyBorder="1" applyAlignment="1">
      <alignment horizontal="left" vertical="center" wrapText="1" readingOrder="1"/>
    </xf>
    <xf numFmtId="3" fontId="20" fillId="3" borderId="16" xfId="0" applyNumberFormat="1" applyFont="1" applyFill="1" applyBorder="1" applyAlignment="1">
      <alignment horizontal="left" vertical="center"/>
    </xf>
    <xf numFmtId="3" fontId="20" fillId="3" borderId="17" xfId="0" applyNumberFormat="1" applyFont="1" applyFill="1" applyBorder="1" applyAlignment="1">
      <alignment horizontal="left" vertical="center"/>
    </xf>
    <xf numFmtId="3" fontId="20" fillId="3" borderId="18" xfId="0" applyNumberFormat="1" applyFont="1" applyFill="1" applyBorder="1" applyAlignment="1">
      <alignment horizontal="left" vertical="center"/>
    </xf>
    <xf numFmtId="3" fontId="40" fillId="2" borderId="60" xfId="0" applyNumberFormat="1" applyFont="1" applyFill="1" applyBorder="1" applyAlignment="1">
      <alignment horizontal="center" vertical="center"/>
    </xf>
    <xf numFmtId="3" fontId="40" fillId="2" borderId="3" xfId="0" applyNumberFormat="1" applyFont="1" applyFill="1" applyBorder="1" applyAlignment="1">
      <alignment horizontal="center" vertical="center"/>
    </xf>
    <xf numFmtId="3" fontId="40" fillId="2" borderId="58" xfId="0" applyNumberFormat="1" applyFont="1" applyFill="1" applyBorder="1" applyAlignment="1">
      <alignment horizontal="center" vertical="center"/>
    </xf>
    <xf numFmtId="0" fontId="14" fillId="3" borderId="2" xfId="0" applyFont="1" applyFill="1" applyBorder="1" applyAlignment="1">
      <alignment horizontal="left" vertical="center" wrapText="1" readingOrder="1"/>
    </xf>
    <xf numFmtId="0" fontId="14" fillId="3" borderId="3" xfId="0" applyFont="1" applyFill="1" applyBorder="1" applyAlignment="1">
      <alignment horizontal="left" vertical="center" wrapText="1" readingOrder="1"/>
    </xf>
    <xf numFmtId="0" fontId="14" fillId="3" borderId="58" xfId="0" applyFont="1" applyFill="1" applyBorder="1" applyAlignment="1">
      <alignment horizontal="left" vertical="center" wrapText="1" readingOrder="1"/>
    </xf>
    <xf numFmtId="3" fontId="45" fillId="2" borderId="54" xfId="0" applyNumberFormat="1" applyFont="1" applyFill="1" applyBorder="1" applyAlignment="1">
      <alignment horizontal="center" vertical="center"/>
    </xf>
    <xf numFmtId="3" fontId="45" fillId="2" borderId="29" xfId="0" applyNumberFormat="1" applyFont="1" applyFill="1" applyBorder="1" applyAlignment="1">
      <alignment horizontal="center" vertical="center"/>
    </xf>
    <xf numFmtId="3" fontId="45" fillId="2" borderId="55" xfId="0" applyNumberFormat="1" applyFont="1" applyFill="1" applyBorder="1" applyAlignment="1">
      <alignment horizontal="center" vertical="center"/>
    </xf>
    <xf numFmtId="3" fontId="40" fillId="2" borderId="54" xfId="0" applyNumberFormat="1" applyFont="1" applyFill="1" applyBorder="1" applyAlignment="1">
      <alignment horizontal="center" vertical="center"/>
    </xf>
    <xf numFmtId="3" fontId="40" fillId="2" borderId="29" xfId="0" applyNumberFormat="1" applyFont="1" applyFill="1" applyBorder="1" applyAlignment="1">
      <alignment horizontal="center" vertical="center"/>
    </xf>
    <xf numFmtId="3" fontId="40" fillId="2" borderId="55" xfId="0" applyNumberFormat="1" applyFont="1" applyFill="1" applyBorder="1" applyAlignment="1">
      <alignment horizontal="center" vertical="center"/>
    </xf>
    <xf numFmtId="0" fontId="38"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2" fillId="0" borderId="9" xfId="0" applyFont="1" applyBorder="1" applyAlignment="1">
      <alignment vertical="center" wrapText="1"/>
    </xf>
    <xf numFmtId="0" fontId="32" fillId="0" borderId="5" xfId="0" applyFont="1" applyBorder="1" applyAlignment="1">
      <alignment vertical="center" wrapText="1"/>
    </xf>
    <xf numFmtId="0" fontId="32" fillId="0" borderId="12" xfId="0" applyFont="1" applyBorder="1" applyAlignment="1">
      <alignment vertical="center" wrapText="1"/>
    </xf>
    <xf numFmtId="0" fontId="38" fillId="0" borderId="1" xfId="0" applyFont="1" applyBorder="1" applyAlignment="1">
      <alignment vertical="center" wrapText="1"/>
    </xf>
    <xf numFmtId="0" fontId="16" fillId="0" borderId="1" xfId="0" applyFont="1" applyBorder="1" applyAlignment="1">
      <alignment wrapText="1"/>
    </xf>
    <xf numFmtId="0" fontId="37" fillId="0" borderId="1" xfId="0" applyFont="1" applyBorder="1" applyAlignment="1">
      <alignment vertical="center" wrapText="1"/>
    </xf>
    <xf numFmtId="0" fontId="38" fillId="0" borderId="1" xfId="0" applyFont="1" applyBorder="1" applyAlignment="1">
      <alignment horizontal="center" vertical="center" wrapText="1"/>
    </xf>
    <xf numFmtId="0" fontId="37" fillId="0" borderId="1" xfId="0" applyFont="1" applyBorder="1" applyAlignment="1">
      <alignment horizontal="center" vertical="center" wrapText="1"/>
    </xf>
    <xf numFmtId="3" fontId="19" fillId="2" borderId="1" xfId="0"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3" fontId="37" fillId="0" borderId="7" xfId="0" applyNumberFormat="1" applyFont="1" applyBorder="1" applyAlignment="1">
      <alignment horizontal="center" vertical="center"/>
    </xf>
    <xf numFmtId="3" fontId="37" fillId="6" borderId="1" xfId="0" applyNumberFormat="1" applyFont="1" applyFill="1" applyBorder="1" applyAlignment="1">
      <alignment horizontal="center" vertical="center"/>
    </xf>
    <xf numFmtId="3" fontId="37" fillId="6" borderId="6" xfId="0" applyNumberFormat="1" applyFont="1" applyFill="1" applyBorder="1" applyAlignment="1">
      <alignment horizontal="center" vertical="center"/>
    </xf>
    <xf numFmtId="3" fontId="37" fillId="6" borderId="5" xfId="0" applyNumberFormat="1" applyFont="1" applyFill="1" applyBorder="1" applyAlignment="1">
      <alignment horizontal="center" vertical="center"/>
    </xf>
    <xf numFmtId="10" fontId="37" fillId="6" borderId="1" xfId="0" applyNumberFormat="1" applyFont="1" applyFill="1" applyBorder="1" applyAlignment="1">
      <alignment horizontal="center" vertical="center"/>
    </xf>
    <xf numFmtId="10" fontId="0" fillId="0" borderId="0" xfId="0" applyNumberFormat="1" applyAlignment="1">
      <alignment horizontal="center" vertical="center"/>
    </xf>
    <xf numFmtId="3" fontId="19" fillId="2" borderId="1" xfId="0" applyNumberFormat="1" applyFont="1" applyFill="1" applyBorder="1" applyAlignment="1">
      <alignment horizontal="center" wrapText="1"/>
    </xf>
    <xf numFmtId="0" fontId="19" fillId="2" borderId="1" xfId="0" applyFont="1" applyFill="1" applyBorder="1" applyAlignment="1">
      <alignment horizontal="center" wrapText="1"/>
    </xf>
    <xf numFmtId="0" fontId="37" fillId="0" borderId="3" xfId="0" applyFont="1" applyBorder="1" applyAlignment="1">
      <alignment horizontal="center" vertical="center"/>
    </xf>
    <xf numFmtId="0" fontId="37" fillId="0" borderId="2" xfId="0" applyFont="1" applyBorder="1" applyAlignment="1">
      <alignment horizontal="center" vertical="center"/>
    </xf>
    <xf numFmtId="3" fontId="37" fillId="0" borderId="6" xfId="0" applyNumberFormat="1" applyFont="1" applyBorder="1" applyAlignment="1">
      <alignment horizontal="center" vertical="center"/>
    </xf>
    <xf numFmtId="3" fontId="37" fillId="0" borderId="5" xfId="0" applyNumberFormat="1" applyFont="1" applyBorder="1" applyAlignment="1">
      <alignment horizontal="center" vertical="center"/>
    </xf>
    <xf numFmtId="0" fontId="37" fillId="0" borderId="1" xfId="0" applyFont="1" applyBorder="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0" fontId="38" fillId="0" borderId="25" xfId="0" applyFont="1" applyBorder="1" applyAlignment="1">
      <alignment horizontal="right" vertical="center"/>
    </xf>
    <xf numFmtId="10" fontId="37" fillId="0" borderId="1" xfId="0" applyNumberFormat="1" applyFont="1" applyBorder="1" applyAlignment="1">
      <alignment horizontal="center" vertical="center"/>
    </xf>
    <xf numFmtId="3" fontId="37" fillId="0" borderId="27" xfId="0" applyNumberFormat="1" applyFont="1" applyBorder="1" applyAlignment="1">
      <alignment horizontal="center" vertical="center"/>
    </xf>
    <xf numFmtId="3" fontId="37" fillId="0" borderId="22" xfId="0" applyNumberFormat="1" applyFont="1" applyBorder="1" applyAlignment="1">
      <alignment horizontal="center" vertical="center"/>
    </xf>
    <xf numFmtId="3" fontId="37" fillId="17" borderId="6" xfId="0" applyNumberFormat="1" applyFont="1" applyFill="1" applyBorder="1" applyAlignment="1">
      <alignment horizontal="center" vertical="center"/>
    </xf>
    <xf numFmtId="3" fontId="37" fillId="17" borderId="5" xfId="0" applyNumberFormat="1" applyFont="1" applyFill="1" applyBorder="1" applyAlignment="1">
      <alignment horizontal="center" vertical="center"/>
    </xf>
    <xf numFmtId="3" fontId="37" fillId="17" borderId="6" xfId="0" applyNumberFormat="1" applyFont="1" applyFill="1" applyBorder="1" applyAlignment="1">
      <alignment horizontal="center" vertical="center" wrapText="1"/>
    </xf>
    <xf numFmtId="3" fontId="37" fillId="17" borderId="5" xfId="0" applyNumberFormat="1" applyFont="1" applyFill="1" applyBorder="1" applyAlignment="1">
      <alignment horizontal="center" vertical="center" wrapText="1"/>
    </xf>
    <xf numFmtId="10" fontId="37" fillId="17" borderId="1" xfId="0" applyNumberFormat="1" applyFont="1" applyFill="1" applyBorder="1" applyAlignment="1">
      <alignment horizontal="center" vertical="center"/>
    </xf>
    <xf numFmtId="3" fontId="37" fillId="8" borderId="1" xfId="0" applyNumberFormat="1" applyFont="1" applyFill="1" applyBorder="1" applyAlignment="1">
      <alignment horizontal="center" vertical="center"/>
    </xf>
    <xf numFmtId="3" fontId="37" fillId="8" borderId="6" xfId="0" applyNumberFormat="1" applyFont="1" applyFill="1" applyBorder="1" applyAlignment="1">
      <alignment horizontal="center" vertical="center"/>
    </xf>
    <xf numFmtId="3" fontId="37" fillId="8" borderId="5" xfId="0" applyNumberFormat="1" applyFont="1" applyFill="1" applyBorder="1" applyAlignment="1">
      <alignment horizontal="center" vertical="center"/>
    </xf>
    <xf numFmtId="10" fontId="37" fillId="8" borderId="1" xfId="0" applyNumberFormat="1" applyFont="1" applyFill="1" applyBorder="1" applyAlignment="1">
      <alignment horizontal="center" vertical="center"/>
    </xf>
    <xf numFmtId="0" fontId="60" fillId="21" borderId="70" xfId="0" applyFont="1" applyFill="1" applyBorder="1" applyAlignment="1">
      <alignment horizontal="center" vertical="center" wrapText="1" readingOrder="1"/>
    </xf>
    <xf numFmtId="0" fontId="60" fillId="21" borderId="7" xfId="0" applyFont="1" applyFill="1" applyBorder="1" applyAlignment="1">
      <alignment horizontal="center" vertical="center" wrapText="1" readingOrder="1"/>
    </xf>
    <xf numFmtId="0" fontId="60" fillId="21" borderId="71" xfId="0" applyFont="1" applyFill="1" applyBorder="1" applyAlignment="1">
      <alignment horizontal="center" vertical="center" wrapText="1" readingOrder="1"/>
    </xf>
    <xf numFmtId="0" fontId="58" fillId="25" borderId="2" xfId="0" applyFont="1" applyFill="1" applyBorder="1" applyAlignment="1">
      <alignment horizontal="left" vertical="center" wrapText="1" readingOrder="1"/>
    </xf>
    <xf numFmtId="0" fontId="58" fillId="25" borderId="3" xfId="0" applyFont="1" applyFill="1" applyBorder="1" applyAlignment="1">
      <alignment horizontal="left" vertical="center" wrapText="1" readingOrder="1"/>
    </xf>
    <xf numFmtId="0" fontId="58" fillId="25" borderId="58" xfId="0" applyFont="1" applyFill="1" applyBorder="1" applyAlignment="1">
      <alignment horizontal="left" vertical="center" wrapText="1" readingOrder="1"/>
    </xf>
    <xf numFmtId="0" fontId="61" fillId="21" borderId="7" xfId="0" applyFont="1" applyFill="1" applyBorder="1" applyAlignment="1">
      <alignment horizontal="center" vertical="center" wrapText="1" readingOrder="1"/>
    </xf>
    <xf numFmtId="0" fontId="61" fillId="21" borderId="13" xfId="0" applyFont="1" applyFill="1" applyBorder="1" applyAlignment="1">
      <alignment horizontal="center" vertical="center" wrapText="1" readingOrder="1"/>
    </xf>
    <xf numFmtId="0" fontId="58" fillId="0" borderId="2" xfId="0" applyFont="1" applyBorder="1" applyAlignment="1">
      <alignment horizontal="left" vertical="center" wrapText="1" readingOrder="1"/>
    </xf>
    <xf numFmtId="0" fontId="58" fillId="0" borderId="3" xfId="0" applyFont="1" applyBorder="1" applyAlignment="1">
      <alignment horizontal="left" vertical="center" wrapText="1" readingOrder="1"/>
    </xf>
    <xf numFmtId="0" fontId="58" fillId="0" borderId="58" xfId="0" applyFont="1" applyBorder="1" applyAlignment="1">
      <alignment horizontal="left" vertical="center" wrapText="1" readingOrder="1"/>
    </xf>
    <xf numFmtId="0" fontId="74" fillId="21" borderId="0" xfId="0" applyFont="1" applyFill="1" applyAlignment="1">
      <alignment horizontal="center" vertical="center"/>
    </xf>
    <xf numFmtId="0" fontId="74" fillId="21" borderId="69" xfId="0" applyFont="1" applyFill="1" applyBorder="1" applyAlignment="1">
      <alignment horizontal="center" vertical="center"/>
    </xf>
    <xf numFmtId="0" fontId="74" fillId="21" borderId="10" xfId="0" applyFont="1" applyFill="1" applyBorder="1" applyAlignment="1">
      <alignment horizontal="center" vertical="center"/>
    </xf>
    <xf numFmtId="0" fontId="74" fillId="21" borderId="48" xfId="0" applyFont="1" applyFill="1" applyBorder="1" applyAlignment="1">
      <alignment horizontal="center" vertical="center"/>
    </xf>
    <xf numFmtId="0" fontId="14" fillId="21" borderId="16" xfId="0" applyFont="1" applyFill="1" applyBorder="1" applyAlignment="1">
      <alignment horizontal="left" vertical="center" wrapText="1" readingOrder="1"/>
    </xf>
    <xf numFmtId="0" fontId="14" fillId="21" borderId="17" xfId="0" applyFont="1" applyFill="1" applyBorder="1" applyAlignment="1">
      <alignment horizontal="left" vertical="center" wrapText="1" readingOrder="1"/>
    </xf>
    <xf numFmtId="0" fontId="0" fillId="21" borderId="17" xfId="0" applyFill="1" applyBorder="1" applyAlignment="1">
      <alignment vertical="center" wrapText="1" readingOrder="1"/>
    </xf>
    <xf numFmtId="0" fontId="0" fillId="21" borderId="44" xfId="0" applyFill="1" applyBorder="1" applyAlignment="1">
      <alignment vertical="center" wrapText="1" readingOrder="1"/>
    </xf>
    <xf numFmtId="0" fontId="60" fillId="21" borderId="13" xfId="0" applyFont="1" applyFill="1" applyBorder="1" applyAlignment="1">
      <alignment horizontal="center" vertical="center" wrapText="1" readingOrder="1"/>
    </xf>
    <xf numFmtId="0" fontId="31" fillId="0" borderId="60" xfId="0" applyFont="1" applyBorder="1" applyAlignment="1">
      <alignment horizontal="left" vertical="center" wrapText="1" readingOrder="1"/>
    </xf>
    <xf numFmtId="0" fontId="31" fillId="0" borderId="4" xfId="0" applyFont="1" applyBorder="1" applyAlignment="1">
      <alignment horizontal="left" vertical="center" wrapText="1" readingOrder="1"/>
    </xf>
    <xf numFmtId="3" fontId="66" fillId="18" borderId="40" xfId="0" applyNumberFormat="1" applyFont="1" applyFill="1" applyBorder="1" applyAlignment="1">
      <alignment horizontal="right" vertical="center"/>
    </xf>
    <xf numFmtId="0" fontId="67" fillId="18" borderId="41" xfId="0" applyFont="1" applyFill="1" applyBorder="1" applyAlignment="1">
      <alignment horizontal="right" vertical="center"/>
    </xf>
    <xf numFmtId="3" fontId="20" fillId="0" borderId="16" xfId="0" applyNumberFormat="1" applyFont="1" applyBorder="1" applyAlignment="1">
      <alignment horizontal="right" vertical="center"/>
    </xf>
    <xf numFmtId="3" fontId="20" fillId="0" borderId="17" xfId="0" applyNumberFormat="1" applyFont="1" applyBorder="1" applyAlignment="1">
      <alignment horizontal="right" vertical="center"/>
    </xf>
    <xf numFmtId="3" fontId="20" fillId="0" borderId="18" xfId="0" applyNumberFormat="1" applyFont="1" applyBorder="1" applyAlignment="1">
      <alignment horizontal="right" vertical="center"/>
    </xf>
    <xf numFmtId="3" fontId="20" fillId="11" borderId="54" xfId="0" applyNumberFormat="1" applyFont="1" applyFill="1" applyBorder="1" applyAlignment="1">
      <alignment horizontal="center" vertical="center"/>
    </xf>
    <xf numFmtId="3" fontId="20" fillId="11" borderId="29" xfId="0" applyNumberFormat="1" applyFont="1" applyFill="1" applyBorder="1" applyAlignment="1">
      <alignment horizontal="center" vertical="center"/>
    </xf>
    <xf numFmtId="3" fontId="20" fillId="11" borderId="55" xfId="0" applyNumberFormat="1" applyFont="1" applyFill="1" applyBorder="1" applyAlignment="1">
      <alignment horizontal="center" vertical="center"/>
    </xf>
    <xf numFmtId="0" fontId="14" fillId="0" borderId="43" xfId="0" applyFont="1" applyBorder="1" applyAlignment="1">
      <alignment horizontal="left" vertical="center" wrapText="1" readingOrder="1"/>
    </xf>
    <xf numFmtId="0" fontId="14" fillId="0" borderId="17" xfId="0" applyFont="1" applyBorder="1" applyAlignment="1">
      <alignment horizontal="left" vertical="center" wrapText="1" readingOrder="1"/>
    </xf>
    <xf numFmtId="0" fontId="14" fillId="0" borderId="44" xfId="0" applyFont="1" applyBorder="1" applyAlignment="1">
      <alignment horizontal="left" vertical="center" wrapText="1" readingOrder="1"/>
    </xf>
    <xf numFmtId="0" fontId="17" fillId="0" borderId="2" xfId="0" applyFont="1" applyBorder="1" applyAlignment="1">
      <alignment horizontal="left" vertical="center" wrapText="1" readingOrder="1"/>
    </xf>
    <xf numFmtId="0" fontId="17" fillId="0" borderId="4" xfId="0" applyFont="1" applyBorder="1" applyAlignment="1">
      <alignment horizontal="left" vertical="center" wrapText="1" readingOrder="1"/>
    </xf>
    <xf numFmtId="0" fontId="60" fillId="11" borderId="15" xfId="0" applyFont="1" applyFill="1" applyBorder="1" applyAlignment="1">
      <alignment horizontal="center" vertical="center" textRotation="91" wrapText="1" readingOrder="1"/>
    </xf>
    <xf numFmtId="0" fontId="60" fillId="11" borderId="7" xfId="0" applyFont="1" applyFill="1" applyBorder="1" applyAlignment="1">
      <alignment horizontal="center" vertical="center" textRotation="91" wrapText="1" readingOrder="1"/>
    </xf>
    <xf numFmtId="0" fontId="60" fillId="11" borderId="13" xfId="0" applyFont="1" applyFill="1" applyBorder="1" applyAlignment="1">
      <alignment horizontal="center" vertical="center" textRotation="91" wrapText="1" readingOrder="1"/>
    </xf>
    <xf numFmtId="3" fontId="20" fillId="21" borderId="40" xfId="0" applyNumberFormat="1" applyFont="1" applyFill="1" applyBorder="1" applyAlignment="1">
      <alignment horizontal="right" vertical="center"/>
    </xf>
    <xf numFmtId="0" fontId="30" fillId="21" borderId="41" xfId="0" applyFont="1" applyFill="1" applyBorder="1" applyAlignment="1">
      <alignment horizontal="right" vertical="center"/>
    </xf>
    <xf numFmtId="0" fontId="14" fillId="21" borderId="66" xfId="0" applyFont="1" applyFill="1" applyBorder="1" applyAlignment="1">
      <alignment horizontal="left" vertical="center" wrapText="1" readingOrder="1"/>
    </xf>
    <xf numFmtId="0" fontId="14" fillId="21" borderId="10" xfId="0" applyFont="1" applyFill="1" applyBorder="1" applyAlignment="1">
      <alignment horizontal="left" vertical="center" wrapText="1" readingOrder="1"/>
    </xf>
    <xf numFmtId="0" fontId="14" fillId="21" borderId="67" xfId="0" applyFont="1" applyFill="1" applyBorder="1" applyAlignment="1">
      <alignment horizontal="left" vertical="center" wrapText="1" readingOrder="1"/>
    </xf>
    <xf numFmtId="0" fontId="0" fillId="21" borderId="67" xfId="0" applyFill="1" applyBorder="1" applyAlignment="1">
      <alignment vertical="center" wrapText="1" readingOrder="1"/>
    </xf>
    <xf numFmtId="0" fontId="0" fillId="21" borderId="68" xfId="0" applyFill="1" applyBorder="1" applyAlignment="1">
      <alignment vertical="center" wrapText="1" readingOrder="1"/>
    </xf>
    <xf numFmtId="0" fontId="14" fillId="21" borderId="12" xfId="0" applyFont="1" applyFill="1" applyBorder="1" applyAlignment="1">
      <alignment horizontal="left" vertical="center" wrapText="1" readingOrder="1"/>
    </xf>
    <xf numFmtId="0" fontId="0" fillId="21" borderId="10" xfId="0" applyFill="1" applyBorder="1" applyAlignment="1">
      <alignment vertical="center" wrapText="1" readingOrder="1"/>
    </xf>
    <xf numFmtId="0" fontId="0" fillId="21" borderId="48" xfId="0" applyFill="1" applyBorder="1" applyAlignment="1">
      <alignment vertical="center" wrapText="1" readingOrder="1"/>
    </xf>
    <xf numFmtId="3" fontId="40" fillId="0" borderId="0" xfId="0" applyNumberFormat="1" applyFont="1" applyAlignment="1">
      <alignment horizontal="center" vertical="center"/>
    </xf>
    <xf numFmtId="3" fontId="45" fillId="21" borderId="16" xfId="0" applyNumberFormat="1" applyFont="1" applyFill="1" applyBorder="1" applyAlignment="1">
      <alignment horizontal="left" vertical="center"/>
    </xf>
    <xf numFmtId="3" fontId="45" fillId="21" borderId="17" xfId="0" applyNumberFormat="1" applyFont="1" applyFill="1" applyBorder="1" applyAlignment="1">
      <alignment horizontal="left" vertical="center"/>
    </xf>
    <xf numFmtId="3" fontId="45" fillId="21" borderId="18" xfId="0" applyNumberFormat="1" applyFont="1" applyFill="1" applyBorder="1" applyAlignment="1">
      <alignment horizontal="left" vertical="center"/>
    </xf>
    <xf numFmtId="3" fontId="15" fillId="2" borderId="39" xfId="0" applyNumberFormat="1" applyFont="1" applyFill="1" applyBorder="1" applyAlignment="1">
      <alignment horizontal="right" vertical="center" wrapText="1" readingOrder="1"/>
    </xf>
    <xf numFmtId="3" fontId="15" fillId="2" borderId="72" xfId="0" applyNumberFormat="1" applyFont="1" applyFill="1" applyBorder="1" applyAlignment="1">
      <alignment horizontal="right" vertical="center" wrapText="1" readingOrder="1"/>
    </xf>
    <xf numFmtId="3" fontId="15" fillId="2" borderId="51" xfId="0" applyNumberFormat="1" applyFont="1" applyFill="1" applyBorder="1" applyAlignment="1">
      <alignment horizontal="right" vertical="center" wrapText="1" readingOrder="1"/>
    </xf>
    <xf numFmtId="3" fontId="15" fillId="2" borderId="6" xfId="0" applyNumberFormat="1" applyFont="1" applyFill="1" applyBorder="1" applyAlignment="1">
      <alignment horizontal="right" vertical="center" wrapText="1" readingOrder="1"/>
    </xf>
    <xf numFmtId="3" fontId="15" fillId="2" borderId="7" xfId="0" applyNumberFormat="1" applyFont="1" applyFill="1" applyBorder="1" applyAlignment="1">
      <alignment horizontal="right" vertical="center" wrapText="1" readingOrder="1"/>
    </xf>
    <xf numFmtId="3" fontId="15" fillId="2" borderId="5" xfId="0" applyNumberFormat="1" applyFont="1" applyFill="1" applyBorder="1" applyAlignment="1">
      <alignment horizontal="right" vertical="center" wrapText="1" readingOrder="1"/>
    </xf>
    <xf numFmtId="3" fontId="15" fillId="2" borderId="27" xfId="0" applyNumberFormat="1" applyFont="1" applyFill="1" applyBorder="1" applyAlignment="1">
      <alignment horizontal="center" vertical="center" wrapText="1" readingOrder="1"/>
    </xf>
    <xf numFmtId="3" fontId="15" fillId="2" borderId="22" xfId="0" applyNumberFormat="1" applyFont="1" applyFill="1" applyBorder="1" applyAlignment="1">
      <alignment horizontal="center" vertical="center" wrapText="1" readingOrder="1"/>
    </xf>
    <xf numFmtId="3" fontId="15" fillId="2" borderId="12" xfId="0" applyNumberFormat="1" applyFont="1" applyFill="1" applyBorder="1" applyAlignment="1">
      <alignment horizontal="center" vertical="center" wrapText="1" readingOrder="1"/>
    </xf>
    <xf numFmtId="4" fontId="5" fillId="0" borderId="75" xfId="0" applyNumberFormat="1" applyFont="1" applyBorder="1" applyAlignment="1">
      <alignment horizontal="left" vertical="center" wrapText="1"/>
    </xf>
    <xf numFmtId="4" fontId="5" fillId="0" borderId="74" xfId="0" applyNumberFormat="1" applyFont="1" applyBorder="1" applyAlignment="1">
      <alignment horizontal="left" vertical="center" wrapText="1"/>
    </xf>
    <xf numFmtId="0" fontId="63" fillId="23" borderId="73" xfId="0" applyFont="1" applyFill="1" applyBorder="1" applyAlignment="1">
      <alignment horizontal="center" vertical="center" wrapText="1"/>
    </xf>
    <xf numFmtId="0" fontId="63" fillId="23" borderId="74" xfId="0" applyFont="1" applyFill="1" applyBorder="1" applyAlignment="1">
      <alignment horizontal="center" vertical="center" wrapText="1"/>
    </xf>
    <xf numFmtId="4" fontId="5" fillId="0" borderId="73" xfId="0" applyNumberFormat="1" applyFont="1" applyBorder="1" applyAlignment="1">
      <alignment horizontal="left" vertical="center" wrapText="1"/>
    </xf>
    <xf numFmtId="0" fontId="5" fillId="0" borderId="75" xfId="0" applyFont="1" applyBorder="1" applyAlignment="1">
      <alignment horizontal="left" vertical="center" wrapText="1"/>
    </xf>
    <xf numFmtId="0" fontId="5" fillId="0" borderId="74"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24" borderId="73" xfId="0" applyFont="1" applyFill="1" applyBorder="1" applyAlignment="1">
      <alignment horizontal="left" vertical="center" wrapText="1"/>
    </xf>
    <xf numFmtId="0" fontId="5" fillId="24" borderId="75" xfId="0" applyFont="1" applyFill="1" applyBorder="1" applyAlignment="1">
      <alignment horizontal="left" vertical="center" wrapText="1"/>
    </xf>
    <xf numFmtId="0" fontId="5" fillId="24" borderId="74" xfId="0" applyFont="1" applyFill="1" applyBorder="1" applyAlignment="1">
      <alignment horizontal="left" vertical="center" wrapText="1"/>
    </xf>
    <xf numFmtId="4" fontId="5" fillId="24" borderId="75" xfId="0" applyNumberFormat="1" applyFont="1" applyFill="1" applyBorder="1" applyAlignment="1">
      <alignment horizontal="left" vertical="center" wrapText="1"/>
    </xf>
    <xf numFmtId="4" fontId="71" fillId="0" borderId="73" xfId="0" applyNumberFormat="1" applyFont="1" applyBorder="1" applyAlignment="1">
      <alignment horizontal="left" vertical="center"/>
    </xf>
    <xf numFmtId="4" fontId="71" fillId="0" borderId="75" xfId="0" applyNumberFormat="1" applyFont="1" applyBorder="1" applyAlignment="1">
      <alignment horizontal="left" vertical="center"/>
    </xf>
    <xf numFmtId="4" fontId="71" fillId="0" borderId="74" xfId="0" applyNumberFormat="1" applyFont="1" applyBorder="1" applyAlignment="1">
      <alignment horizontal="left" vertical="center"/>
    </xf>
    <xf numFmtId="4" fontId="5" fillId="24" borderId="74" xfId="0" applyNumberFormat="1" applyFont="1" applyFill="1" applyBorder="1" applyAlignment="1">
      <alignment horizontal="left" vertical="center" wrapText="1"/>
    </xf>
    <xf numFmtId="0" fontId="19" fillId="0" borderId="43" xfId="0" applyFont="1" applyBorder="1" applyAlignment="1">
      <alignment vertical="center"/>
    </xf>
    <xf numFmtId="0" fontId="0" fillId="0" borderId="44" xfId="0" applyBorder="1"/>
    <xf numFmtId="0" fontId="19" fillId="0" borderId="30" xfId="0" applyFont="1" applyBorder="1"/>
    <xf numFmtId="0" fontId="0" fillId="0" borderId="45" xfId="0" applyBorder="1"/>
    <xf numFmtId="0" fontId="0" fillId="19" borderId="6" xfId="0" applyFill="1" applyBorder="1" applyAlignment="1">
      <alignment horizontal="center" wrapText="1"/>
    </xf>
    <xf numFmtId="0" fontId="0" fillId="19" borderId="5" xfId="0" applyFill="1" applyBorder="1" applyAlignment="1">
      <alignment horizontal="center" wrapText="1"/>
    </xf>
    <xf numFmtId="0" fontId="58" fillId="0" borderId="60" xfId="0" applyFont="1" applyBorder="1" applyAlignment="1">
      <alignment horizontal="left" vertical="center" wrapText="1" readingOrder="1"/>
    </xf>
    <xf numFmtId="0" fontId="58" fillId="0" borderId="54" xfId="0" applyFont="1" applyBorder="1" applyAlignment="1">
      <alignment horizontal="left" vertical="center" wrapText="1" readingOrder="1"/>
    </xf>
    <xf numFmtId="0" fontId="58" fillId="0" borderId="29" xfId="0" applyFont="1" applyBorder="1" applyAlignment="1">
      <alignment horizontal="left" vertical="center" wrapText="1" readingOrder="1"/>
    </xf>
    <xf numFmtId="0" fontId="78" fillId="20" borderId="46" xfId="0" applyFont="1" applyFill="1" applyBorder="1" applyAlignment="1">
      <alignment horizontal="left" vertical="center" wrapText="1" readingOrder="1"/>
    </xf>
    <xf numFmtId="0" fontId="78" fillId="20" borderId="35" xfId="0" applyFont="1" applyFill="1" applyBorder="1" applyAlignment="1">
      <alignment horizontal="left" vertical="center" wrapText="1" readingOrder="1"/>
    </xf>
    <xf numFmtId="0" fontId="78" fillId="20" borderId="47" xfId="0" applyFont="1" applyFill="1" applyBorder="1" applyAlignment="1">
      <alignment horizontal="left" vertical="center" wrapText="1" readingOrder="1"/>
    </xf>
    <xf numFmtId="0" fontId="78" fillId="20" borderId="10" xfId="0" applyFont="1" applyFill="1" applyBorder="1" applyAlignment="1">
      <alignment horizontal="left" vertical="center" wrapText="1" readingOrder="1"/>
    </xf>
  </cellXfs>
  <cellStyles count="9">
    <cellStyle name="Normal 2" xfId="1"/>
    <cellStyle name="Έμφαση1" xfId="7" builtinId="29"/>
    <cellStyle name="Έμφαση4" xfId="8" builtinId="41"/>
    <cellStyle name="Κανονικό" xfId="0" builtinId="0"/>
    <cellStyle name="Κανονικό 2" xfId="5"/>
    <cellStyle name="Κανονικό 3" xfId="3"/>
    <cellStyle name="Κανονικό 5" xfId="4"/>
    <cellStyle name="Ουδέτερο" xfId="6" builtinId="28"/>
    <cellStyle name="Ποσοστό" xfId="2" builtinId="5"/>
  </cellStyles>
  <dxfs count="0"/>
  <tableStyles count="0" defaultTableStyle="TableStyleMedium2" defaultPivotStyle="PivotStyleLight16"/>
  <colors>
    <mruColors>
      <color rgb="FFFFCCFF"/>
      <color rgb="FFE072D0"/>
      <color rgb="FFEDB1E4"/>
      <color rgb="FFE58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Ποσοστό</a:t>
            </a:r>
            <a:r>
              <a:rPr lang="el-GR" baseline="0"/>
              <a:t> ενεργοπ/σης προτεραιοτήτων</a:t>
            </a:r>
            <a:endParaRPr lang="el-G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Φύλλο1!$A$23:$A$27</c:f>
              <c:strCache>
                <c:ptCount val="5"/>
                <c:pt idx="0">
                  <c:v>ΠΡΟΤΕΡΑΙΟΤΗΤΑ 1</c:v>
                </c:pt>
                <c:pt idx="1">
                  <c:v>ΠΡΟΤΕΡΑΙΟΤΗΤΑ 2</c:v>
                </c:pt>
                <c:pt idx="2">
                  <c:v>ΠΡΟΤΕΡΑΙΟΤΗΤΑ 3</c:v>
                </c:pt>
                <c:pt idx="3">
                  <c:v>ΠΡΟΤΕΡΑΙΟΤΗΤΑ 5</c:v>
                </c:pt>
                <c:pt idx="4">
                  <c:v>ΠΡΟΤΕΡΑΙΟΤΗΤΑ 9</c:v>
                </c:pt>
              </c:strCache>
            </c:strRef>
          </c:cat>
          <c:val>
            <c:numRef>
              <c:f>Φύλλο1!$B$23:$B$27</c:f>
              <c:numCache>
                <c:formatCode>#,##0.00</c:formatCode>
                <c:ptCount val="5"/>
                <c:pt idx="0">
                  <c:v>3.64</c:v>
                </c:pt>
                <c:pt idx="1">
                  <c:v>11.26</c:v>
                </c:pt>
                <c:pt idx="2">
                  <c:v>67.36</c:v>
                </c:pt>
                <c:pt idx="3">
                  <c:v>57.73</c:v>
                </c:pt>
                <c:pt idx="4">
                  <c:v>36</c:v>
                </c:pt>
              </c:numCache>
            </c:numRef>
          </c:val>
          <c:extLst>
            <c:ext xmlns:c16="http://schemas.microsoft.com/office/drawing/2014/chart" uri="{C3380CC4-5D6E-409C-BE32-E72D297353CC}">
              <c16:uniqueId val="{00000000-F7EA-49C0-8D3E-4F61A44E3C33}"/>
            </c:ext>
          </c:extLst>
        </c:ser>
        <c:dLbls>
          <c:showLegendKey val="0"/>
          <c:showVal val="0"/>
          <c:showCatName val="0"/>
          <c:showSerName val="0"/>
          <c:showPercent val="0"/>
          <c:showBubbleSize val="0"/>
        </c:dLbls>
        <c:gapWidth val="150"/>
        <c:shape val="box"/>
        <c:axId val="527784864"/>
        <c:axId val="527785192"/>
        <c:axId val="0"/>
      </c:bar3DChart>
      <c:catAx>
        <c:axId val="527784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527785192"/>
        <c:crosses val="autoZero"/>
        <c:auto val="1"/>
        <c:lblAlgn val="ctr"/>
        <c:lblOffset val="100"/>
        <c:noMultiLvlLbl val="0"/>
      </c:catAx>
      <c:valAx>
        <c:axId val="5277851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527784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2838449</xdr:colOff>
      <xdr:row>8</xdr:row>
      <xdr:rowOff>123824</xdr:rowOff>
    </xdr:from>
    <xdr:to>
      <xdr:col>5</xdr:col>
      <xdr:colOff>485775</xdr:colOff>
      <xdr:row>31</xdr:row>
      <xdr:rowOff>85725</xdr:rowOff>
    </xdr:to>
    <xdr:graphicFrame macro="">
      <xdr:nvGraphicFramePr>
        <xdr:cNvPr id="3" name="Γράφημα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9"/>
  <sheetViews>
    <sheetView topLeftCell="F38" zoomScale="85" zoomScaleNormal="85" workbookViewId="0">
      <selection activeCell="Y36" sqref="Y36"/>
    </sheetView>
  </sheetViews>
  <sheetFormatPr defaultColWidth="9.140625" defaultRowHeight="16.5" x14ac:dyDescent="0.3"/>
  <cols>
    <col min="1" max="3" width="10.42578125" customWidth="1"/>
    <col min="4" max="4" width="9.28515625" customWidth="1"/>
    <col min="5" max="5" width="7.140625" customWidth="1"/>
    <col min="6" max="6" width="8.5703125" customWidth="1"/>
    <col min="7" max="7" width="52" customWidth="1"/>
    <col min="8" max="8" width="28.42578125" hidden="1" customWidth="1"/>
    <col min="9" max="9" width="17" customWidth="1"/>
    <col min="10" max="10" width="17.5703125" style="22" customWidth="1"/>
    <col min="11" max="11" width="18.5703125" style="22" customWidth="1"/>
    <col min="12" max="12" width="18.28515625" style="22" customWidth="1"/>
    <col min="13" max="13" width="20.5703125" style="22" customWidth="1"/>
    <col min="14" max="14" width="20.28515625" style="22" customWidth="1"/>
    <col min="15" max="15" width="21.5703125" style="22" customWidth="1"/>
    <col min="16" max="16" width="13" style="22" customWidth="1"/>
    <col min="17" max="17" width="58.28515625" customWidth="1"/>
    <col min="18" max="18" width="6.85546875" customWidth="1"/>
    <col min="19" max="21" width="15.7109375" style="22" customWidth="1"/>
    <col min="22" max="22" width="7.140625" customWidth="1"/>
    <col min="23" max="23" width="9" style="87" customWidth="1"/>
    <col min="24" max="24" width="16.85546875" style="87" customWidth="1"/>
    <col min="25" max="25" width="17.140625" style="87" customWidth="1"/>
    <col min="26" max="26" width="22.28515625" style="87" customWidth="1"/>
    <col min="27" max="27" width="17.140625" style="87" customWidth="1"/>
    <col min="28" max="28" width="16.85546875" style="87" bestFit="1" customWidth="1"/>
    <col min="29" max="29" width="19.42578125" style="87" customWidth="1"/>
    <col min="30" max="30" width="16.42578125" style="87" bestFit="1" customWidth="1"/>
    <col min="31" max="31" width="16.7109375" style="87" customWidth="1"/>
    <col min="32" max="32" width="9.140625" style="87"/>
    <col min="33" max="33" width="7" style="87" customWidth="1"/>
    <col min="34" max="34" width="16.85546875" style="87" customWidth="1"/>
    <col min="35" max="35" width="16.7109375" style="87" customWidth="1"/>
    <col min="36" max="37" width="18.5703125" style="87" customWidth="1"/>
    <col min="38" max="41" width="17.7109375" style="87" customWidth="1"/>
  </cols>
  <sheetData>
    <row r="1" spans="1:37" ht="24" x14ac:dyDescent="0.35">
      <c r="A1" s="481" t="s">
        <v>29</v>
      </c>
      <c r="B1" s="482"/>
      <c r="C1" s="482"/>
      <c r="D1" s="482"/>
      <c r="E1" s="482"/>
      <c r="F1" s="482"/>
      <c r="G1" s="483"/>
      <c r="H1" s="273"/>
      <c r="I1" s="273"/>
      <c r="J1" s="273"/>
      <c r="K1" s="273"/>
      <c r="L1" s="273"/>
      <c r="M1" s="273"/>
    </row>
    <row r="2" spans="1:37" ht="15" customHeight="1" x14ac:dyDescent="0.35">
      <c r="A2" s="292"/>
      <c r="B2" s="293"/>
      <c r="C2" s="293"/>
      <c r="D2" s="293"/>
      <c r="E2" s="293"/>
      <c r="F2" s="293"/>
      <c r="G2" s="273"/>
      <c r="H2" s="273"/>
      <c r="I2" s="273"/>
      <c r="J2" s="273"/>
      <c r="K2" s="273"/>
      <c r="L2" s="273"/>
      <c r="M2" s="273"/>
    </row>
    <row r="3" spans="1:37" ht="20.25" x14ac:dyDescent="0.3">
      <c r="A3" s="484"/>
      <c r="B3" s="485"/>
      <c r="C3" s="273"/>
      <c r="D3" s="273"/>
      <c r="E3" s="273"/>
      <c r="F3" s="273"/>
      <c r="G3" s="273"/>
      <c r="H3" s="273"/>
      <c r="I3" s="273"/>
      <c r="J3" s="273"/>
      <c r="K3" s="273"/>
      <c r="L3" s="273"/>
      <c r="M3" s="273"/>
    </row>
    <row r="4" spans="1:37" ht="37.5" customHeight="1" x14ac:dyDescent="0.3">
      <c r="A4" s="486" t="s">
        <v>216</v>
      </c>
      <c r="B4" s="487"/>
      <c r="C4" s="488" t="s">
        <v>226</v>
      </c>
      <c r="D4" s="488"/>
      <c r="E4" s="488"/>
      <c r="F4" s="488"/>
      <c r="G4" s="488"/>
      <c r="H4" s="488"/>
      <c r="I4" s="488"/>
      <c r="J4" s="488"/>
      <c r="K4" s="488"/>
      <c r="L4" s="488"/>
      <c r="M4" s="488"/>
      <c r="N4" s="488"/>
      <c r="O4" s="489"/>
      <c r="P4" s="490"/>
    </row>
    <row r="5" spans="1:37" ht="20.100000000000001" customHeight="1" x14ac:dyDescent="0.3">
      <c r="A5" s="487"/>
      <c r="B5" s="487"/>
      <c r="C5" s="488" t="s">
        <v>239</v>
      </c>
      <c r="D5" s="489"/>
      <c r="E5" s="489"/>
      <c r="F5" s="489"/>
      <c r="G5" s="489"/>
      <c r="H5" s="489"/>
      <c r="I5" s="489"/>
      <c r="J5" s="489"/>
      <c r="K5" s="489"/>
      <c r="L5" s="489"/>
      <c r="M5" s="489"/>
      <c r="N5" s="489"/>
      <c r="O5" s="297"/>
      <c r="P5" s="298"/>
    </row>
    <row r="6" spans="1:37" ht="20.100000000000001" customHeight="1" x14ac:dyDescent="0.3">
      <c r="A6" s="487"/>
      <c r="B6" s="487"/>
      <c r="C6" s="488" t="s">
        <v>240</v>
      </c>
      <c r="D6" s="489"/>
      <c r="E6" s="489"/>
      <c r="F6" s="489"/>
      <c r="G6" s="489"/>
      <c r="H6" s="489"/>
      <c r="I6" s="489"/>
      <c r="J6" s="489"/>
      <c r="K6" s="489"/>
      <c r="L6" s="489"/>
      <c r="M6" s="489"/>
      <c r="N6" s="489"/>
      <c r="O6" s="489"/>
      <c r="P6" s="299"/>
    </row>
    <row r="7" spans="1:37" ht="20.100000000000001" customHeight="1" x14ac:dyDescent="0.3">
      <c r="A7" s="487"/>
      <c r="B7" s="487"/>
      <c r="C7" s="488" t="s">
        <v>222</v>
      </c>
      <c r="D7" s="489"/>
      <c r="E7" s="489"/>
      <c r="F7" s="489"/>
      <c r="G7" s="489"/>
      <c r="H7" s="489"/>
      <c r="I7" s="489"/>
      <c r="J7" s="489"/>
      <c r="K7" s="489"/>
      <c r="L7" s="489"/>
      <c r="M7" s="489"/>
      <c r="N7" s="489"/>
      <c r="O7" s="489"/>
      <c r="P7" s="299"/>
    </row>
    <row r="8" spans="1:37" ht="20.100000000000001" customHeight="1" thickBot="1" x14ac:dyDescent="0.35">
      <c r="A8" s="487"/>
      <c r="B8" s="487"/>
      <c r="C8" s="488" t="s">
        <v>242</v>
      </c>
      <c r="D8" s="488"/>
      <c r="E8" s="488"/>
      <c r="F8" s="488"/>
      <c r="G8" s="488"/>
      <c r="H8" s="488"/>
      <c r="I8" s="488"/>
      <c r="J8" s="488"/>
      <c r="K8" s="488"/>
      <c r="L8" s="488"/>
      <c r="M8" s="488"/>
      <c r="N8" s="488"/>
      <c r="O8" s="297"/>
      <c r="P8" s="299"/>
    </row>
    <row r="9" spans="1:37" ht="20.100000000000001" customHeight="1" x14ac:dyDescent="0.3">
      <c r="A9" s="487"/>
      <c r="B9" s="487"/>
      <c r="C9" s="488" t="s">
        <v>241</v>
      </c>
      <c r="D9" s="488"/>
      <c r="E9" s="488"/>
      <c r="F9" s="488"/>
      <c r="G9" s="488"/>
      <c r="H9" s="488"/>
      <c r="I9" s="488"/>
      <c r="J9" s="488"/>
      <c r="K9" s="488"/>
      <c r="L9" s="488"/>
      <c r="M9" s="488"/>
      <c r="N9" s="488"/>
      <c r="O9" s="300"/>
      <c r="P9" s="298"/>
      <c r="X9" s="491" t="s">
        <v>236</v>
      </c>
      <c r="Y9" s="492"/>
      <c r="Z9" s="492"/>
      <c r="AA9" s="492"/>
      <c r="AB9" s="492"/>
      <c r="AC9" s="492"/>
      <c r="AD9" s="492"/>
      <c r="AE9" s="492"/>
      <c r="AF9" s="492"/>
      <c r="AG9" s="492"/>
      <c r="AH9" s="492"/>
      <c r="AI9" s="492"/>
      <c r="AJ9" s="492"/>
      <c r="AK9" s="493"/>
    </row>
    <row r="10" spans="1:37" ht="20.100000000000001" customHeight="1" thickBot="1" x14ac:dyDescent="0.35">
      <c r="A10" s="487"/>
      <c r="B10" s="487"/>
      <c r="C10" s="488" t="s">
        <v>234</v>
      </c>
      <c r="D10" s="489"/>
      <c r="E10" s="489"/>
      <c r="F10" s="489"/>
      <c r="G10" s="489"/>
      <c r="H10" s="489"/>
      <c r="I10" s="489"/>
      <c r="J10" s="489"/>
      <c r="K10" s="489"/>
      <c r="L10" s="489"/>
      <c r="M10" s="489"/>
      <c r="N10" s="489"/>
      <c r="O10" s="297"/>
      <c r="P10" s="299"/>
      <c r="X10" s="494"/>
      <c r="Y10" s="495"/>
      <c r="Z10" s="495"/>
      <c r="AA10" s="495"/>
      <c r="AB10" s="495"/>
      <c r="AC10" s="495"/>
      <c r="AD10" s="495"/>
      <c r="AE10" s="495"/>
      <c r="AF10" s="495"/>
      <c r="AG10" s="495"/>
      <c r="AH10" s="495"/>
      <c r="AI10" s="495"/>
      <c r="AJ10" s="495"/>
      <c r="AK10" s="496"/>
    </row>
    <row r="11" spans="1:37" ht="36" customHeight="1" thickBot="1" x14ac:dyDescent="0.35">
      <c r="A11" s="487"/>
      <c r="B11" s="487"/>
      <c r="C11" s="497" t="s">
        <v>235</v>
      </c>
      <c r="D11" s="497"/>
      <c r="E11" s="497"/>
      <c r="F11" s="497"/>
      <c r="G11" s="497"/>
      <c r="H11" s="497"/>
      <c r="I11" s="497"/>
      <c r="J11" s="497"/>
      <c r="K11" s="497"/>
      <c r="L11" s="498"/>
      <c r="M11" s="498"/>
      <c r="N11" s="498"/>
      <c r="O11" s="499"/>
      <c r="P11" s="298"/>
    </row>
    <row r="12" spans="1:37" ht="71.25" x14ac:dyDescent="0.35">
      <c r="A12" s="13"/>
      <c r="B12" s="13"/>
      <c r="C12" s="13"/>
      <c r="D12" s="13"/>
      <c r="E12" s="13"/>
      <c r="F12" s="13"/>
      <c r="G12" s="1"/>
      <c r="I12" s="280"/>
      <c r="S12" s="82"/>
      <c r="T12" s="82"/>
      <c r="U12" s="82"/>
      <c r="X12" s="227" t="s">
        <v>232</v>
      </c>
      <c r="Y12" s="139" t="s">
        <v>193</v>
      </c>
      <c r="Z12" s="139" t="s">
        <v>198</v>
      </c>
      <c r="AA12" s="139" t="s">
        <v>194</v>
      </c>
      <c r="AB12" s="139" t="s">
        <v>197</v>
      </c>
      <c r="AC12" s="139" t="s">
        <v>199</v>
      </c>
      <c r="AD12" s="140" t="s">
        <v>213</v>
      </c>
      <c r="AH12" s="237" t="s">
        <v>233</v>
      </c>
      <c r="AI12" s="231" t="s">
        <v>193</v>
      </c>
      <c r="AJ12" s="225" t="s">
        <v>194</v>
      </c>
      <c r="AK12" s="232" t="s">
        <v>199</v>
      </c>
    </row>
    <row r="13" spans="1:37" ht="28.5" x14ac:dyDescent="0.3">
      <c r="A13" s="500" t="e">
        <f>"ΑΥΞΗΣΗ ΤΗΣ ΣΥΝΕΙΣΦΟΡΑΣ ΠΟΡΩΝ ΕΤΠΑ ΤΟΥ ΠΡΟΓΡΑΜΜΑΤΟΣ ΣΤΗΝ ΚΛΙΜΑΤΙΚΗ ΑΛΛΑΓΗ  : " &amp; TEXT(AJ13,"#.###,##")&amp;" € Κ.Σ."</f>
        <v>#REF!</v>
      </c>
      <c r="B13" s="501"/>
      <c r="C13" s="501"/>
      <c r="D13" s="501"/>
      <c r="E13" s="501"/>
      <c r="F13" s="501"/>
      <c r="G13" s="501"/>
      <c r="H13" s="502"/>
      <c r="I13" s="502"/>
      <c r="J13" s="502"/>
      <c r="S13" s="82"/>
      <c r="T13" s="82"/>
      <c r="U13" s="82"/>
      <c r="X13" s="141" t="s">
        <v>195</v>
      </c>
      <c r="Y13" s="89">
        <f>Z36</f>
        <v>793881230.29999995</v>
      </c>
      <c r="Z13" s="90">
        <f>Y13/S113</f>
        <v>0.59996961062803422</v>
      </c>
      <c r="AA13" s="89">
        <f>AB36+AD36</f>
        <v>224499542</v>
      </c>
      <c r="AB13" s="90">
        <f>AA13/T113</f>
        <v>0.39833507603613805</v>
      </c>
      <c r="AC13" s="152">
        <f>Y13+AA13</f>
        <v>1018380772.3</v>
      </c>
      <c r="AD13" s="142">
        <f>AC13/S108</f>
        <v>0.53974047607636433</v>
      </c>
      <c r="AH13" s="147" t="s">
        <v>195</v>
      </c>
      <c r="AI13" s="220" t="e">
        <f>AJ36</f>
        <v>#REF!</v>
      </c>
      <c r="AJ13" s="226" t="e">
        <f>AL36+AN36</f>
        <v>#REF!</v>
      </c>
      <c r="AK13" s="224" t="e">
        <f>AI13+AJ13</f>
        <v>#REF!</v>
      </c>
    </row>
    <row r="14" spans="1:37" ht="36.75" customHeight="1" thickBot="1" x14ac:dyDescent="0.35">
      <c r="J14"/>
      <c r="K14"/>
      <c r="L14"/>
      <c r="M14"/>
      <c r="N14"/>
      <c r="O14"/>
      <c r="P14"/>
      <c r="S14"/>
      <c r="T14"/>
      <c r="U14"/>
      <c r="X14" s="143" t="s">
        <v>196</v>
      </c>
      <c r="Y14" s="144">
        <f>AA36</f>
        <v>340712816.12</v>
      </c>
      <c r="Z14" s="145">
        <f>Y14/S113</f>
        <v>0.25749108030460693</v>
      </c>
      <c r="AA14" s="144">
        <f>AC36+AE36</f>
        <v>67319816.799999997</v>
      </c>
      <c r="AB14" s="145">
        <f>AA14/T113</f>
        <v>0.11944721180663648</v>
      </c>
      <c r="AC14" s="153">
        <f>Y14+AA14</f>
        <v>408032632.92000002</v>
      </c>
      <c r="AD14" s="146">
        <f>AC14/S108</f>
        <v>0.21625676125987989</v>
      </c>
      <c r="AH14" s="233" t="s">
        <v>196</v>
      </c>
      <c r="AI14" s="234" t="e">
        <f>AK36</f>
        <v>#REF!</v>
      </c>
      <c r="AJ14" s="235" t="e">
        <f>AM36+AO36</f>
        <v>#REF!</v>
      </c>
      <c r="AK14" s="236" t="e">
        <f>AI14+AJ14</f>
        <v>#REF!</v>
      </c>
    </row>
    <row r="15" spans="1:37" ht="31.5" customHeight="1" x14ac:dyDescent="0.3">
      <c r="A15" s="13"/>
      <c r="B15" s="13"/>
      <c r="C15" s="13"/>
      <c r="D15" s="13"/>
      <c r="E15" s="13"/>
      <c r="F15" s="296"/>
      <c r="G15" s="296"/>
      <c r="S15" s="82"/>
      <c r="T15" s="82"/>
      <c r="U15" s="82"/>
      <c r="AH15" s="228"/>
      <c r="AI15" s="229"/>
      <c r="AJ15" s="230"/>
      <c r="AK15" s="101"/>
    </row>
    <row r="16" spans="1:37" ht="21.75" thickBot="1" x14ac:dyDescent="0.35">
      <c r="A16" s="13"/>
      <c r="B16" s="13"/>
      <c r="C16" s="13"/>
      <c r="D16" s="13"/>
      <c r="E16" s="13"/>
      <c r="F16" s="275"/>
      <c r="G16" s="274"/>
      <c r="S16" s="82"/>
      <c r="T16" s="82"/>
      <c r="U16" s="82"/>
    </row>
    <row r="17" spans="1:41" ht="33.75" customHeight="1" thickBot="1" x14ac:dyDescent="0.35">
      <c r="A17" s="13"/>
      <c r="B17" s="13"/>
      <c r="C17" s="13"/>
      <c r="D17" s="13"/>
      <c r="E17" s="13"/>
      <c r="F17" s="109"/>
      <c r="G17" s="274"/>
      <c r="L17" s="503" t="s">
        <v>214</v>
      </c>
      <c r="M17" s="504"/>
      <c r="N17" s="505"/>
      <c r="S17" s="509" t="s">
        <v>215</v>
      </c>
      <c r="T17" s="510"/>
      <c r="U17" s="511"/>
      <c r="X17" s="515" t="s">
        <v>238</v>
      </c>
      <c r="Y17" s="516"/>
      <c r="Z17" s="516"/>
      <c r="AA17" s="516"/>
      <c r="AB17" s="516"/>
      <c r="AC17" s="516"/>
      <c r="AD17" s="516"/>
      <c r="AE17" s="517"/>
    </row>
    <row r="18" spans="1:41" ht="34.5" customHeight="1" thickBot="1" x14ac:dyDescent="0.35">
      <c r="J18" s="518" t="s">
        <v>134</v>
      </c>
      <c r="K18" s="519"/>
      <c r="L18" s="506"/>
      <c r="M18" s="507"/>
      <c r="N18" s="508"/>
      <c r="Q18" s="49"/>
      <c r="S18" s="512"/>
      <c r="T18" s="513"/>
      <c r="U18" s="514"/>
      <c r="X18" s="520" t="s">
        <v>212</v>
      </c>
      <c r="Y18" s="521"/>
      <c r="Z18" s="521" t="s">
        <v>171</v>
      </c>
      <c r="AA18" s="521"/>
      <c r="AB18" s="521" t="s">
        <v>91</v>
      </c>
      <c r="AC18" s="521"/>
      <c r="AD18" s="521" t="s">
        <v>98</v>
      </c>
      <c r="AE18" s="535"/>
      <c r="AG18" s="536" t="s">
        <v>237</v>
      </c>
      <c r="AH18" s="537"/>
      <c r="AI18" s="537"/>
      <c r="AJ18" s="537"/>
      <c r="AK18" s="537"/>
      <c r="AL18" s="537"/>
      <c r="AM18" s="537"/>
      <c r="AN18" s="537"/>
      <c r="AO18" s="538"/>
    </row>
    <row r="19" spans="1:41" ht="77.25" thickBot="1" x14ac:dyDescent="0.35">
      <c r="A19" s="37" t="s">
        <v>30</v>
      </c>
      <c r="B19" s="37" t="s">
        <v>88</v>
      </c>
      <c r="C19" s="37" t="s">
        <v>86</v>
      </c>
      <c r="D19" s="37" t="s">
        <v>87</v>
      </c>
      <c r="E19" s="37" t="s">
        <v>181</v>
      </c>
      <c r="F19" s="37" t="s">
        <v>31</v>
      </c>
      <c r="G19" s="37" t="s">
        <v>32</v>
      </c>
      <c r="H19" s="38" t="s">
        <v>85</v>
      </c>
      <c r="I19" s="37" t="s">
        <v>33</v>
      </c>
      <c r="J19" s="239" t="s">
        <v>34</v>
      </c>
      <c r="K19" s="250" t="s">
        <v>132</v>
      </c>
      <c r="L19" s="256" t="s">
        <v>129</v>
      </c>
      <c r="M19" s="39" t="s">
        <v>130</v>
      </c>
      <c r="N19" s="257" t="s">
        <v>131</v>
      </c>
      <c r="O19" s="253" t="s">
        <v>133</v>
      </c>
      <c r="P19" s="214" t="s">
        <v>185</v>
      </c>
      <c r="Q19" s="116" t="s">
        <v>26</v>
      </c>
      <c r="S19" s="154" t="s">
        <v>171</v>
      </c>
      <c r="T19" s="131" t="s">
        <v>202</v>
      </c>
      <c r="U19" s="155" t="s">
        <v>203</v>
      </c>
      <c r="W19" s="91"/>
      <c r="X19" s="539" t="s">
        <v>188</v>
      </c>
      <c r="Y19" s="539"/>
      <c r="Z19" s="540" t="s">
        <v>187</v>
      </c>
      <c r="AA19" s="541"/>
      <c r="AB19" s="541"/>
      <c r="AC19" s="541"/>
      <c r="AD19" s="541"/>
      <c r="AE19" s="542"/>
      <c r="AG19" s="91"/>
      <c r="AH19" s="539" t="s">
        <v>188</v>
      </c>
      <c r="AI19" s="539"/>
      <c r="AJ19" s="540" t="s">
        <v>187</v>
      </c>
      <c r="AK19" s="541"/>
      <c r="AL19" s="541"/>
      <c r="AM19" s="541"/>
      <c r="AN19" s="541"/>
      <c r="AO19" s="542"/>
    </row>
    <row r="20" spans="1:41" ht="42.75" customHeight="1" thickTop="1" x14ac:dyDescent="0.3">
      <c r="A20" s="522" t="s">
        <v>35</v>
      </c>
      <c r="B20" s="40"/>
      <c r="C20" s="40"/>
      <c r="D20" s="40"/>
      <c r="E20" s="40"/>
      <c r="F20" s="524" t="s">
        <v>135</v>
      </c>
      <c r="G20" s="525"/>
      <c r="H20" s="525"/>
      <c r="I20" s="525"/>
      <c r="J20" s="525"/>
      <c r="K20" s="526"/>
      <c r="L20" s="156"/>
      <c r="M20" s="32"/>
      <c r="N20" s="157"/>
      <c r="O20" s="83"/>
      <c r="P20" s="45"/>
      <c r="Q20" s="117"/>
      <c r="S20" s="156"/>
      <c r="T20" s="32"/>
      <c r="U20" s="157"/>
      <c r="W20" s="92" t="s">
        <v>189</v>
      </c>
      <c r="X20" s="88" t="s">
        <v>190</v>
      </c>
      <c r="Y20" s="93" t="s">
        <v>191</v>
      </c>
      <c r="Z20" s="88" t="s">
        <v>190</v>
      </c>
      <c r="AA20" s="93" t="s">
        <v>191</v>
      </c>
      <c r="AB20" s="88" t="s">
        <v>190</v>
      </c>
      <c r="AC20" s="93" t="s">
        <v>191</v>
      </c>
      <c r="AD20" s="88" t="s">
        <v>190</v>
      </c>
      <c r="AE20" s="94" t="s">
        <v>191</v>
      </c>
      <c r="AG20" s="137"/>
      <c r="AH20" s="93" t="s">
        <v>190</v>
      </c>
      <c r="AI20" s="93" t="s">
        <v>191</v>
      </c>
      <c r="AJ20" s="88" t="s">
        <v>190</v>
      </c>
      <c r="AK20" s="93" t="s">
        <v>191</v>
      </c>
      <c r="AL20" s="88" t="s">
        <v>190</v>
      </c>
      <c r="AM20" s="93" t="s">
        <v>191</v>
      </c>
      <c r="AN20" s="88" t="s">
        <v>190</v>
      </c>
      <c r="AO20" s="94" t="s">
        <v>191</v>
      </c>
    </row>
    <row r="21" spans="1:41" ht="25.5" customHeight="1" x14ac:dyDescent="0.25">
      <c r="A21" s="522"/>
      <c r="B21" s="40"/>
      <c r="C21" s="40"/>
      <c r="D21" s="40"/>
      <c r="E21" s="40"/>
      <c r="F21" s="527" t="s">
        <v>104</v>
      </c>
      <c r="G21" s="528"/>
      <c r="H21" s="528"/>
      <c r="I21" s="528"/>
      <c r="J21" s="528"/>
      <c r="K21" s="529"/>
      <c r="L21" s="158"/>
      <c r="M21" s="24"/>
      <c r="N21" s="159"/>
      <c r="O21" s="23"/>
      <c r="P21" s="45"/>
      <c r="Q21" s="7"/>
      <c r="S21" s="158"/>
      <c r="T21" s="24"/>
      <c r="U21" s="159"/>
      <c r="W21" s="135">
        <v>81</v>
      </c>
      <c r="X21" s="106">
        <v>1</v>
      </c>
      <c r="Y21" s="106">
        <v>0.4</v>
      </c>
      <c r="Z21" s="107">
        <f>SUMIF($E:$E,W21,S:S)*$X21</f>
        <v>323098190.29999995</v>
      </c>
      <c r="AA21" s="107">
        <f>SUMIF($E:$E,W21,S:S)*$Y21</f>
        <v>129239276.11999999</v>
      </c>
      <c r="AB21" s="107">
        <f t="shared" ref="AB21:AB35" si="0">SUMIF($E:$E,W21,T:T)*$X21</f>
        <v>0</v>
      </c>
      <c r="AC21" s="107">
        <f t="shared" ref="AC21:AC35" si="1">SUMIF($E:$E,W21,T:T)*$Y21</f>
        <v>0</v>
      </c>
      <c r="AD21" s="107">
        <f t="shared" ref="AD21:AD35" si="2">SUMIF($E:$E,W21,U:U)*$X21</f>
        <v>0</v>
      </c>
      <c r="AE21" s="108">
        <f t="shared" ref="AE21:AE35" si="3">SUMIF($E:$E,W21,U:U)*$Y21</f>
        <v>0</v>
      </c>
      <c r="AF21" s="109"/>
      <c r="AG21" s="135">
        <f t="shared" ref="AG21:AI35" si="4">W21</f>
        <v>81</v>
      </c>
      <c r="AH21" s="148">
        <f t="shared" si="4"/>
        <v>1</v>
      </c>
      <c r="AI21" s="148">
        <f t="shared" si="4"/>
        <v>0.4</v>
      </c>
      <c r="AJ21" s="149" t="e">
        <f>Z21-#REF!</f>
        <v>#REF!</v>
      </c>
      <c r="AK21" s="149" t="e">
        <f>AA21-#REF!</f>
        <v>#REF!</v>
      </c>
      <c r="AL21" s="149" t="e">
        <f>AB21-#REF!</f>
        <v>#REF!</v>
      </c>
      <c r="AM21" s="149" t="e">
        <f>AC21-#REF!</f>
        <v>#REF!</v>
      </c>
      <c r="AN21" s="149" t="e">
        <f>AD21-#REF!</f>
        <v>#REF!</v>
      </c>
      <c r="AO21" s="150" t="e">
        <f>AE21-#REF!</f>
        <v>#REF!</v>
      </c>
    </row>
    <row r="22" spans="1:41" ht="27" x14ac:dyDescent="0.25">
      <c r="A22" s="522"/>
      <c r="B22" s="6" t="s">
        <v>89</v>
      </c>
      <c r="C22" s="6" t="s">
        <v>90</v>
      </c>
      <c r="D22" s="6" t="s">
        <v>94</v>
      </c>
      <c r="E22" s="6">
        <v>81</v>
      </c>
      <c r="F22" s="6">
        <v>1</v>
      </c>
      <c r="G22" s="14" t="s">
        <v>69</v>
      </c>
      <c r="H22" s="20" t="s">
        <v>12</v>
      </c>
      <c r="I22" s="7" t="s">
        <v>36</v>
      </c>
      <c r="J22" s="240">
        <f>638153703/0.7872</f>
        <v>810662732.46951222</v>
      </c>
      <c r="K22" s="240">
        <v>640000000</v>
      </c>
      <c r="L22" s="160">
        <v>275115518</v>
      </c>
      <c r="M22" s="15"/>
      <c r="N22" s="161"/>
      <c r="O22" s="254">
        <f>K22-L22</f>
        <v>364884482</v>
      </c>
      <c r="P22" s="70">
        <v>-25000000</v>
      </c>
      <c r="Q22" s="530" t="s">
        <v>227</v>
      </c>
      <c r="R22" s="9"/>
      <c r="S22" s="160">
        <f>L22*0.85</f>
        <v>233848190.29999998</v>
      </c>
      <c r="T22" s="15"/>
      <c r="U22" s="161"/>
      <c r="W22" s="135">
        <v>82</v>
      </c>
      <c r="X22" s="106">
        <v>1</v>
      </c>
      <c r="Y22" s="106">
        <v>0.4</v>
      </c>
      <c r="Z22" s="107">
        <f t="shared" ref="Z22:Z35" si="5">SUMIF($E:$E,W22,S:S)*X22</f>
        <v>306382500</v>
      </c>
      <c r="AA22" s="107">
        <f t="shared" ref="AA22:AA35" si="6">SUMIF($E:$E,W22,S:S)*Y22</f>
        <v>122553000</v>
      </c>
      <c r="AB22" s="107">
        <f t="shared" si="0"/>
        <v>0</v>
      </c>
      <c r="AC22" s="107">
        <f t="shared" si="1"/>
        <v>0</v>
      </c>
      <c r="AD22" s="107">
        <f t="shared" si="2"/>
        <v>0</v>
      </c>
      <c r="AE22" s="108">
        <f t="shared" si="3"/>
        <v>0</v>
      </c>
      <c r="AF22" s="109"/>
      <c r="AG22" s="135">
        <f t="shared" si="4"/>
        <v>82</v>
      </c>
      <c r="AH22" s="148">
        <f t="shared" si="4"/>
        <v>1</v>
      </c>
      <c r="AI22" s="148">
        <f t="shared" si="4"/>
        <v>0.4</v>
      </c>
      <c r="AJ22" s="149" t="e">
        <f>Z22-#REF!</f>
        <v>#REF!</v>
      </c>
      <c r="AK22" s="149" t="e">
        <f>AA22-#REF!</f>
        <v>#REF!</v>
      </c>
      <c r="AL22" s="149" t="e">
        <f>AB22-#REF!</f>
        <v>#REF!</v>
      </c>
      <c r="AM22" s="149" t="e">
        <f>AC22-#REF!</f>
        <v>#REF!</v>
      </c>
      <c r="AN22" s="149" t="e">
        <f>AD22-#REF!</f>
        <v>#REF!</v>
      </c>
      <c r="AO22" s="150" t="e">
        <f>AE22-#REF!</f>
        <v>#REF!</v>
      </c>
    </row>
    <row r="23" spans="1:41" ht="27" x14ac:dyDescent="0.25">
      <c r="A23" s="522"/>
      <c r="B23" s="6" t="s">
        <v>89</v>
      </c>
      <c r="C23" s="6" t="s">
        <v>90</v>
      </c>
      <c r="D23" s="6" t="s">
        <v>94</v>
      </c>
      <c r="E23" s="6">
        <v>81</v>
      </c>
      <c r="F23" s="6">
        <v>1</v>
      </c>
      <c r="G23" s="14" t="s">
        <v>70</v>
      </c>
      <c r="H23" s="7"/>
      <c r="I23" s="7" t="s">
        <v>38</v>
      </c>
      <c r="J23" s="241">
        <v>430000000</v>
      </c>
      <c r="K23" s="240">
        <v>274000000</v>
      </c>
      <c r="L23" s="160">
        <f>100000000-40000000</f>
        <v>60000000</v>
      </c>
      <c r="M23" s="15"/>
      <c r="N23" s="161"/>
      <c r="O23" s="254">
        <f>K23-L23</f>
        <v>214000000</v>
      </c>
      <c r="P23" s="70">
        <v>-40000000</v>
      </c>
      <c r="Q23" s="531"/>
      <c r="R23" s="5"/>
      <c r="S23" s="160">
        <f>L23*0.85</f>
        <v>51000000</v>
      </c>
      <c r="T23" s="15"/>
      <c r="U23" s="161"/>
      <c r="W23" s="110">
        <v>85</v>
      </c>
      <c r="X23" s="106">
        <v>0.4</v>
      </c>
      <c r="Y23" s="106">
        <v>0</v>
      </c>
      <c r="Z23" s="107">
        <f t="shared" si="5"/>
        <v>2040000</v>
      </c>
      <c r="AA23" s="107">
        <f t="shared" si="6"/>
        <v>0</v>
      </c>
      <c r="AB23" s="107">
        <f t="shared" si="0"/>
        <v>0</v>
      </c>
      <c r="AC23" s="107">
        <f t="shared" si="1"/>
        <v>0</v>
      </c>
      <c r="AD23" s="107">
        <f t="shared" si="2"/>
        <v>0</v>
      </c>
      <c r="AE23" s="108">
        <f t="shared" si="3"/>
        <v>0</v>
      </c>
      <c r="AF23" s="109"/>
      <c r="AG23" s="110">
        <f t="shared" si="4"/>
        <v>85</v>
      </c>
      <c r="AH23" s="148">
        <f t="shared" si="4"/>
        <v>0.4</v>
      </c>
      <c r="AI23" s="148">
        <f t="shared" si="4"/>
        <v>0</v>
      </c>
      <c r="AJ23" s="149" t="e">
        <f>Z23-#REF!</f>
        <v>#REF!</v>
      </c>
      <c r="AK23" s="149" t="e">
        <f>AA23-#REF!</f>
        <v>#REF!</v>
      </c>
      <c r="AL23" s="149" t="e">
        <f>AB23-#REF!</f>
        <v>#REF!</v>
      </c>
      <c r="AM23" s="149" t="e">
        <f>AC23-#REF!</f>
        <v>#REF!</v>
      </c>
      <c r="AN23" s="149" t="e">
        <f>AD23-#REF!</f>
        <v>#REF!</v>
      </c>
      <c r="AO23" s="150" t="e">
        <f>AE23-#REF!</f>
        <v>#REF!</v>
      </c>
    </row>
    <row r="24" spans="1:41" ht="27" x14ac:dyDescent="0.25">
      <c r="A24" s="522"/>
      <c r="B24" s="6" t="s">
        <v>89</v>
      </c>
      <c r="C24" s="6" t="s">
        <v>90</v>
      </c>
      <c r="D24" s="6" t="s">
        <v>94</v>
      </c>
      <c r="E24" s="6">
        <v>81</v>
      </c>
      <c r="F24" s="6">
        <v>1</v>
      </c>
      <c r="G24" s="14" t="s">
        <v>167</v>
      </c>
      <c r="H24" s="7"/>
      <c r="I24" s="7" t="s">
        <v>38</v>
      </c>
      <c r="J24" s="241">
        <v>300000000</v>
      </c>
      <c r="K24" s="240">
        <v>190000000</v>
      </c>
      <c r="L24" s="160">
        <f>80000000-35000000</f>
        <v>45000000</v>
      </c>
      <c r="M24" s="15"/>
      <c r="N24" s="161"/>
      <c r="O24" s="254">
        <f>K24-L24</f>
        <v>145000000</v>
      </c>
      <c r="P24" s="70">
        <v>-35000000</v>
      </c>
      <c r="Q24" s="532"/>
      <c r="R24" s="9"/>
      <c r="S24" s="160">
        <f>L24*0.85</f>
        <v>38250000</v>
      </c>
      <c r="T24" s="15"/>
      <c r="U24" s="161"/>
      <c r="W24" s="110">
        <v>87</v>
      </c>
      <c r="X24" s="106">
        <v>0</v>
      </c>
      <c r="Y24" s="106">
        <v>0</v>
      </c>
      <c r="Z24" s="107">
        <f t="shared" si="5"/>
        <v>0</v>
      </c>
      <c r="AA24" s="107">
        <f t="shared" si="6"/>
        <v>0</v>
      </c>
      <c r="AB24" s="107">
        <f t="shared" si="0"/>
        <v>0</v>
      </c>
      <c r="AC24" s="107">
        <f t="shared" si="1"/>
        <v>0</v>
      </c>
      <c r="AD24" s="107">
        <f t="shared" si="2"/>
        <v>0</v>
      </c>
      <c r="AE24" s="108">
        <f t="shared" si="3"/>
        <v>0</v>
      </c>
      <c r="AF24" s="109"/>
      <c r="AG24" s="110">
        <f t="shared" si="4"/>
        <v>87</v>
      </c>
      <c r="AH24" s="148">
        <f t="shared" si="4"/>
        <v>0</v>
      </c>
      <c r="AI24" s="148">
        <f t="shared" si="4"/>
        <v>0</v>
      </c>
      <c r="AJ24" s="149" t="e">
        <f>Z24-#REF!</f>
        <v>#REF!</v>
      </c>
      <c r="AK24" s="149" t="e">
        <f>AA24-#REF!</f>
        <v>#REF!</v>
      </c>
      <c r="AL24" s="149" t="e">
        <f>AB24-#REF!</f>
        <v>#REF!</v>
      </c>
      <c r="AM24" s="149" t="e">
        <f>AC24-#REF!</f>
        <v>#REF!</v>
      </c>
      <c r="AN24" s="149" t="e">
        <f>AD24-#REF!</f>
        <v>#REF!</v>
      </c>
      <c r="AO24" s="150" t="e">
        <f>AE24-#REF!</f>
        <v>#REF!</v>
      </c>
    </row>
    <row r="25" spans="1:41" ht="24" customHeight="1" x14ac:dyDescent="0.25">
      <c r="A25" s="522"/>
      <c r="B25" s="533"/>
      <c r="C25" s="534"/>
      <c r="D25" s="534"/>
      <c r="E25" s="534"/>
      <c r="F25" s="527" t="s">
        <v>136</v>
      </c>
      <c r="G25" s="528"/>
      <c r="H25" s="528"/>
      <c r="I25" s="528"/>
      <c r="J25" s="528"/>
      <c r="K25" s="529"/>
      <c r="L25" s="162"/>
      <c r="M25" s="17"/>
      <c r="N25" s="163"/>
      <c r="O25" s="16"/>
      <c r="P25" s="17"/>
      <c r="Q25" s="118"/>
      <c r="R25" s="5"/>
      <c r="S25" s="162"/>
      <c r="T25" s="17"/>
      <c r="U25" s="163"/>
      <c r="W25" s="110">
        <v>88</v>
      </c>
      <c r="X25" s="106">
        <v>0</v>
      </c>
      <c r="Y25" s="106">
        <v>0</v>
      </c>
      <c r="Z25" s="107">
        <f t="shared" si="5"/>
        <v>0</v>
      </c>
      <c r="AA25" s="107">
        <f t="shared" si="6"/>
        <v>0</v>
      </c>
      <c r="AB25" s="107">
        <f t="shared" si="0"/>
        <v>0</v>
      </c>
      <c r="AC25" s="107">
        <f t="shared" si="1"/>
        <v>0</v>
      </c>
      <c r="AD25" s="107">
        <f t="shared" si="2"/>
        <v>0</v>
      </c>
      <c r="AE25" s="108">
        <f t="shared" si="3"/>
        <v>0</v>
      </c>
      <c r="AF25" s="109"/>
      <c r="AG25" s="110">
        <f t="shared" si="4"/>
        <v>88</v>
      </c>
      <c r="AH25" s="148">
        <f t="shared" si="4"/>
        <v>0</v>
      </c>
      <c r="AI25" s="148">
        <f t="shared" si="4"/>
        <v>0</v>
      </c>
      <c r="AJ25" s="149" t="e">
        <f>Z25-#REF!</f>
        <v>#REF!</v>
      </c>
      <c r="AK25" s="149" t="e">
        <f>AA25-#REF!</f>
        <v>#REF!</v>
      </c>
      <c r="AL25" s="149" t="e">
        <f>AB25-#REF!</f>
        <v>#REF!</v>
      </c>
      <c r="AM25" s="149" t="e">
        <f>AC25-#REF!</f>
        <v>#REF!</v>
      </c>
      <c r="AN25" s="149" t="e">
        <f>AD25-#REF!</f>
        <v>#REF!</v>
      </c>
      <c r="AO25" s="150" t="e">
        <f>AE25-#REF!</f>
        <v>#REF!</v>
      </c>
    </row>
    <row r="26" spans="1:41" ht="57" x14ac:dyDescent="0.25">
      <c r="A26" s="522"/>
      <c r="B26" s="6" t="s">
        <v>89</v>
      </c>
      <c r="C26" s="6" t="s">
        <v>90</v>
      </c>
      <c r="D26" s="6" t="s">
        <v>95</v>
      </c>
      <c r="E26" s="6">
        <v>82</v>
      </c>
      <c r="F26" s="6">
        <v>1</v>
      </c>
      <c r="G26" s="14" t="s">
        <v>146</v>
      </c>
      <c r="H26" s="20" t="s">
        <v>13</v>
      </c>
      <c r="I26" s="7" t="s">
        <v>38</v>
      </c>
      <c r="J26" s="240">
        <v>250000000</v>
      </c>
      <c r="K26" s="240">
        <v>200000000</v>
      </c>
      <c r="L26" s="160">
        <v>150000000</v>
      </c>
      <c r="M26" s="15"/>
      <c r="N26" s="161"/>
      <c r="O26" s="254">
        <f>K26-L26</f>
        <v>50000000</v>
      </c>
      <c r="P26" s="17"/>
      <c r="Q26" s="118"/>
      <c r="R26" s="9"/>
      <c r="S26" s="160">
        <f>L26*0.85</f>
        <v>127500000</v>
      </c>
      <c r="T26" s="15"/>
      <c r="U26" s="161"/>
      <c r="W26" s="110">
        <v>89</v>
      </c>
      <c r="X26" s="106">
        <v>0</v>
      </c>
      <c r="Y26" s="106">
        <v>0</v>
      </c>
      <c r="Z26" s="107">
        <f t="shared" si="5"/>
        <v>0</v>
      </c>
      <c r="AA26" s="107">
        <f t="shared" si="6"/>
        <v>0</v>
      </c>
      <c r="AB26" s="107">
        <f t="shared" si="0"/>
        <v>0</v>
      </c>
      <c r="AC26" s="107">
        <f t="shared" si="1"/>
        <v>0</v>
      </c>
      <c r="AD26" s="107">
        <f t="shared" si="2"/>
        <v>0</v>
      </c>
      <c r="AE26" s="108">
        <f t="shared" si="3"/>
        <v>0</v>
      </c>
      <c r="AF26" s="109"/>
      <c r="AG26" s="110">
        <f t="shared" si="4"/>
        <v>89</v>
      </c>
      <c r="AH26" s="148">
        <f t="shared" si="4"/>
        <v>0</v>
      </c>
      <c r="AI26" s="148">
        <f t="shared" si="4"/>
        <v>0</v>
      </c>
      <c r="AJ26" s="149" t="e">
        <f>Z26-#REF!</f>
        <v>#REF!</v>
      </c>
      <c r="AK26" s="149" t="e">
        <f>AA26-#REF!</f>
        <v>#REF!</v>
      </c>
      <c r="AL26" s="149" t="e">
        <f>AB26-#REF!</f>
        <v>#REF!</v>
      </c>
      <c r="AM26" s="149" t="e">
        <f>AC26-#REF!</f>
        <v>#REF!</v>
      </c>
      <c r="AN26" s="149" t="e">
        <f>AD26-#REF!</f>
        <v>#REF!</v>
      </c>
      <c r="AO26" s="150" t="e">
        <f>AE26-#REF!</f>
        <v>#REF!</v>
      </c>
    </row>
    <row r="27" spans="1:41" ht="79.5" customHeight="1" x14ac:dyDescent="0.25">
      <c r="A27" s="522"/>
      <c r="B27" s="71" t="s">
        <v>89</v>
      </c>
      <c r="C27" s="71" t="s">
        <v>90</v>
      </c>
      <c r="D27" s="71" t="s">
        <v>95</v>
      </c>
      <c r="E27" s="71">
        <v>82</v>
      </c>
      <c r="F27" s="71">
        <v>1</v>
      </c>
      <c r="G27" s="72" t="s">
        <v>186</v>
      </c>
      <c r="H27" s="73"/>
      <c r="I27" s="73" t="s">
        <v>38</v>
      </c>
      <c r="J27" s="248"/>
      <c r="K27" s="248">
        <v>100000000</v>
      </c>
      <c r="L27" s="164">
        <v>100000000</v>
      </c>
      <c r="M27" s="70"/>
      <c r="N27" s="219"/>
      <c r="O27" s="69">
        <v>0</v>
      </c>
      <c r="P27" s="70">
        <v>100000000</v>
      </c>
      <c r="Q27" s="128" t="s">
        <v>228</v>
      </c>
      <c r="R27" s="9"/>
      <c r="S27" s="164">
        <f>L27*0.85</f>
        <v>85000000</v>
      </c>
      <c r="T27" s="15"/>
      <c r="U27" s="161"/>
      <c r="W27" s="110">
        <v>93</v>
      </c>
      <c r="X27" s="106">
        <v>0</v>
      </c>
      <c r="Y27" s="106">
        <v>0</v>
      </c>
      <c r="Z27" s="107">
        <f t="shared" si="5"/>
        <v>0</v>
      </c>
      <c r="AA27" s="107">
        <f t="shared" si="6"/>
        <v>0</v>
      </c>
      <c r="AB27" s="107">
        <f t="shared" si="0"/>
        <v>0</v>
      </c>
      <c r="AC27" s="107">
        <f t="shared" si="1"/>
        <v>0</v>
      </c>
      <c r="AD27" s="107">
        <f t="shared" si="2"/>
        <v>0</v>
      </c>
      <c r="AE27" s="108">
        <f t="shared" si="3"/>
        <v>0</v>
      </c>
      <c r="AF27" s="109"/>
      <c r="AG27" s="110">
        <f t="shared" si="4"/>
        <v>93</v>
      </c>
      <c r="AH27" s="148">
        <f t="shared" si="4"/>
        <v>0</v>
      </c>
      <c r="AI27" s="148">
        <f t="shared" si="4"/>
        <v>0</v>
      </c>
      <c r="AJ27" s="149" t="e">
        <f>Z27-#REF!</f>
        <v>#REF!</v>
      </c>
      <c r="AK27" s="149" t="e">
        <f>AA27-#REF!</f>
        <v>#REF!</v>
      </c>
      <c r="AL27" s="149" t="e">
        <f>AB27-#REF!</f>
        <v>#REF!</v>
      </c>
      <c r="AM27" s="149" t="e">
        <f>AC27-#REF!</f>
        <v>#REF!</v>
      </c>
      <c r="AN27" s="149" t="e">
        <f>AD27-#REF!</f>
        <v>#REF!</v>
      </c>
      <c r="AO27" s="150" t="e">
        <f>AE27-#REF!</f>
        <v>#REF!</v>
      </c>
    </row>
    <row r="28" spans="1:41" ht="27" x14ac:dyDescent="0.25">
      <c r="A28" s="522"/>
      <c r="B28" s="6" t="s">
        <v>89</v>
      </c>
      <c r="C28" s="6" t="s">
        <v>90</v>
      </c>
      <c r="D28" s="6" t="s">
        <v>95</v>
      </c>
      <c r="E28" s="6">
        <v>82</v>
      </c>
      <c r="F28" s="6">
        <v>1</v>
      </c>
      <c r="G28" s="14" t="s">
        <v>145</v>
      </c>
      <c r="H28" s="20" t="s">
        <v>12</v>
      </c>
      <c r="I28" s="7" t="s">
        <v>36</v>
      </c>
      <c r="J28" s="240">
        <v>95000000</v>
      </c>
      <c r="K28" s="240">
        <v>70000000</v>
      </c>
      <c r="L28" s="160">
        <v>70000000</v>
      </c>
      <c r="M28" s="15"/>
      <c r="N28" s="161"/>
      <c r="O28" s="254"/>
      <c r="P28" s="17"/>
      <c r="Q28" s="118"/>
      <c r="R28" s="5"/>
      <c r="S28" s="160">
        <f>L28*0.85</f>
        <v>59500000</v>
      </c>
      <c r="T28" s="15"/>
      <c r="U28" s="161"/>
      <c r="W28" s="135">
        <v>96</v>
      </c>
      <c r="X28" s="106">
        <v>1</v>
      </c>
      <c r="Y28" s="106">
        <v>0.4</v>
      </c>
      <c r="Z28" s="310">
        <f t="shared" si="5"/>
        <v>122400000</v>
      </c>
      <c r="AA28" s="107">
        <f t="shared" si="6"/>
        <v>48960000</v>
      </c>
      <c r="AB28" s="107">
        <f t="shared" si="0"/>
        <v>33150000</v>
      </c>
      <c r="AC28" s="107">
        <f t="shared" si="1"/>
        <v>13260000</v>
      </c>
      <c r="AD28" s="107">
        <f t="shared" si="2"/>
        <v>0</v>
      </c>
      <c r="AE28" s="108">
        <f t="shared" si="3"/>
        <v>0</v>
      </c>
      <c r="AF28" s="109"/>
      <c r="AG28" s="135">
        <f t="shared" si="4"/>
        <v>96</v>
      </c>
      <c r="AH28" s="148">
        <f t="shared" si="4"/>
        <v>1</v>
      </c>
      <c r="AI28" s="148">
        <f t="shared" si="4"/>
        <v>0.4</v>
      </c>
      <c r="AJ28" s="149" t="e">
        <f>Z28-#REF!</f>
        <v>#REF!</v>
      </c>
      <c r="AK28" s="149" t="e">
        <f>AA28-#REF!</f>
        <v>#REF!</v>
      </c>
      <c r="AL28" s="149" t="e">
        <f>AB28-#REF!</f>
        <v>#REF!</v>
      </c>
      <c r="AM28" s="149" t="e">
        <f>AC28-#REF!</f>
        <v>#REF!</v>
      </c>
      <c r="AN28" s="149" t="e">
        <f>AD28-#REF!</f>
        <v>#REF!</v>
      </c>
      <c r="AO28" s="150" t="e">
        <f>AE28-#REF!</f>
        <v>#REF!</v>
      </c>
    </row>
    <row r="29" spans="1:41" ht="40.5" x14ac:dyDescent="0.25">
      <c r="A29" s="522"/>
      <c r="B29" s="6" t="s">
        <v>89</v>
      </c>
      <c r="C29" s="6" t="s">
        <v>90</v>
      </c>
      <c r="D29" s="6" t="s">
        <v>95</v>
      </c>
      <c r="E29" s="6">
        <v>82</v>
      </c>
      <c r="F29" s="6">
        <v>1</v>
      </c>
      <c r="G29" s="14" t="s">
        <v>147</v>
      </c>
      <c r="H29" s="20" t="s">
        <v>12</v>
      </c>
      <c r="I29" s="7" t="s">
        <v>37</v>
      </c>
      <c r="J29" s="301">
        <v>40450000</v>
      </c>
      <c r="K29" s="301">
        <v>40450000</v>
      </c>
      <c r="L29" s="307">
        <v>40450000</v>
      </c>
      <c r="M29" s="15"/>
      <c r="N29" s="161"/>
      <c r="O29" s="254"/>
      <c r="P29" s="17"/>
      <c r="Q29" s="118"/>
      <c r="R29" s="9"/>
      <c r="S29" s="160">
        <f>L29*0.85</f>
        <v>34382500</v>
      </c>
      <c r="T29" s="15"/>
      <c r="U29" s="161"/>
      <c r="W29" s="110">
        <v>97</v>
      </c>
      <c r="X29" s="106">
        <v>1</v>
      </c>
      <c r="Y29" s="106">
        <v>0.4</v>
      </c>
      <c r="Z29" s="107">
        <f t="shared" si="5"/>
        <v>0</v>
      </c>
      <c r="AA29" s="107">
        <f t="shared" si="6"/>
        <v>0</v>
      </c>
      <c r="AB29" s="107">
        <f t="shared" si="0"/>
        <v>38930000</v>
      </c>
      <c r="AC29" s="107">
        <f t="shared" si="1"/>
        <v>15572000</v>
      </c>
      <c r="AD29" s="107">
        <f t="shared" si="2"/>
        <v>0</v>
      </c>
      <c r="AE29" s="108">
        <f t="shared" si="3"/>
        <v>0</v>
      </c>
      <c r="AF29" s="109"/>
      <c r="AG29" s="110">
        <f t="shared" si="4"/>
        <v>97</v>
      </c>
      <c r="AH29" s="148">
        <f t="shared" si="4"/>
        <v>1</v>
      </c>
      <c r="AI29" s="148">
        <f t="shared" si="4"/>
        <v>0.4</v>
      </c>
      <c r="AJ29" s="149" t="e">
        <f>Z29-#REF!</f>
        <v>#REF!</v>
      </c>
      <c r="AK29" s="149" t="e">
        <f>AA29-#REF!</f>
        <v>#REF!</v>
      </c>
      <c r="AL29" s="149" t="e">
        <f>AB29-#REF!</f>
        <v>#REF!</v>
      </c>
      <c r="AM29" s="149" t="e">
        <f>AC29-#REF!</f>
        <v>#REF!</v>
      </c>
      <c r="AN29" s="149" t="e">
        <f>AD29-#REF!</f>
        <v>#REF!</v>
      </c>
      <c r="AO29" s="150" t="e">
        <f>AE29-#REF!</f>
        <v>#REF!</v>
      </c>
    </row>
    <row r="30" spans="1:41" ht="46.5" customHeight="1" x14ac:dyDescent="0.25">
      <c r="A30" s="522"/>
      <c r="B30" s="6" t="s">
        <v>89</v>
      </c>
      <c r="C30" s="6" t="s">
        <v>90</v>
      </c>
      <c r="D30" s="6" t="s">
        <v>95</v>
      </c>
      <c r="E30" s="6">
        <v>85</v>
      </c>
      <c r="F30" s="6">
        <f>F26</f>
        <v>1</v>
      </c>
      <c r="G30" s="14" t="s">
        <v>166</v>
      </c>
      <c r="H30" s="20" t="s">
        <v>39</v>
      </c>
      <c r="I30" s="7" t="s">
        <v>37</v>
      </c>
      <c r="J30" s="240">
        <v>6000000</v>
      </c>
      <c r="K30" s="240">
        <v>6000000</v>
      </c>
      <c r="L30" s="160">
        <v>6000000</v>
      </c>
      <c r="M30" s="15"/>
      <c r="N30" s="161"/>
      <c r="O30" s="254"/>
      <c r="P30" s="17"/>
      <c r="Q30" s="123" t="s">
        <v>243</v>
      </c>
      <c r="R30" s="5"/>
      <c r="S30" s="160">
        <f>L30*0.85</f>
        <v>5100000</v>
      </c>
      <c r="T30" s="15"/>
      <c r="U30" s="161"/>
      <c r="W30" s="135">
        <v>99</v>
      </c>
      <c r="X30" s="106">
        <v>1</v>
      </c>
      <c r="Y30" s="106">
        <v>0.4</v>
      </c>
      <c r="Z30" s="107">
        <f t="shared" si="5"/>
        <v>0</v>
      </c>
      <c r="AA30" s="107">
        <f t="shared" si="6"/>
        <v>0</v>
      </c>
      <c r="AB30" s="107">
        <f t="shared" si="0"/>
        <v>68000000</v>
      </c>
      <c r="AC30" s="107">
        <f t="shared" si="1"/>
        <v>27200000</v>
      </c>
      <c r="AD30" s="107">
        <f t="shared" si="2"/>
        <v>28219542</v>
      </c>
      <c r="AE30" s="108">
        <f t="shared" si="3"/>
        <v>11287816.800000001</v>
      </c>
      <c r="AF30" s="109"/>
      <c r="AG30" s="135">
        <f t="shared" si="4"/>
        <v>99</v>
      </c>
      <c r="AH30" s="148">
        <f t="shared" si="4"/>
        <v>1</v>
      </c>
      <c r="AI30" s="148">
        <f t="shared" si="4"/>
        <v>0.4</v>
      </c>
      <c r="AJ30" s="149" t="e">
        <f>Z30-#REF!</f>
        <v>#REF!</v>
      </c>
      <c r="AK30" s="149" t="e">
        <f>AA30-#REF!</f>
        <v>#REF!</v>
      </c>
      <c r="AL30" s="149" t="e">
        <f>AB30-#REF!</f>
        <v>#REF!</v>
      </c>
      <c r="AM30" s="149" t="e">
        <f>AC30-#REF!</f>
        <v>#REF!</v>
      </c>
      <c r="AN30" s="149" t="e">
        <f>AD30-#REF!</f>
        <v>#REF!</v>
      </c>
      <c r="AO30" s="150" t="e">
        <f>AE30-#REF!</f>
        <v>#REF!</v>
      </c>
    </row>
    <row r="31" spans="1:41" ht="15.75" thickBot="1" x14ac:dyDescent="0.3">
      <c r="A31" s="523"/>
      <c r="B31" s="61"/>
      <c r="C31" s="61"/>
      <c r="D31" s="61"/>
      <c r="E31" s="61"/>
      <c r="F31" s="58" t="s">
        <v>40</v>
      </c>
      <c r="G31" s="58" t="s">
        <v>68</v>
      </c>
      <c r="H31" s="58"/>
      <c r="I31" s="58"/>
      <c r="J31" s="242">
        <f t="shared" ref="J31:O31" si="7">SUM(J22:J30)</f>
        <v>1932112732.4695122</v>
      </c>
      <c r="K31" s="251">
        <f>SUM(K22:K30)</f>
        <v>1520450000</v>
      </c>
      <c r="L31" s="165">
        <f t="shared" si="7"/>
        <v>746565518</v>
      </c>
      <c r="M31" s="60">
        <f t="shared" si="7"/>
        <v>0</v>
      </c>
      <c r="N31" s="166">
        <f t="shared" si="7"/>
        <v>0</v>
      </c>
      <c r="O31" s="59">
        <f t="shared" si="7"/>
        <v>773884482</v>
      </c>
      <c r="P31" s="34"/>
      <c r="Q31" s="119"/>
      <c r="S31" s="165"/>
      <c r="T31" s="60"/>
      <c r="U31" s="166"/>
      <c r="W31" s="110">
        <v>105</v>
      </c>
      <c r="X31" s="106">
        <v>0.4</v>
      </c>
      <c r="Y31" s="106">
        <v>0.4</v>
      </c>
      <c r="Z31" s="107">
        <f t="shared" si="5"/>
        <v>39960540</v>
      </c>
      <c r="AA31" s="107">
        <f t="shared" si="6"/>
        <v>39960540</v>
      </c>
      <c r="AB31" s="107">
        <f t="shared" si="0"/>
        <v>0</v>
      </c>
      <c r="AC31" s="107">
        <f t="shared" si="1"/>
        <v>0</v>
      </c>
      <c r="AD31" s="107">
        <f t="shared" si="2"/>
        <v>0</v>
      </c>
      <c r="AE31" s="108">
        <f t="shared" si="3"/>
        <v>0</v>
      </c>
      <c r="AF31" s="109"/>
      <c r="AG31" s="110">
        <f t="shared" si="4"/>
        <v>105</v>
      </c>
      <c r="AH31" s="148">
        <f t="shared" si="4"/>
        <v>0.4</v>
      </c>
      <c r="AI31" s="148">
        <f t="shared" si="4"/>
        <v>0.4</v>
      </c>
      <c r="AJ31" s="149" t="e">
        <f>Z31-#REF!</f>
        <v>#REF!</v>
      </c>
      <c r="AK31" s="149" t="e">
        <f>AA31-#REF!</f>
        <v>#REF!</v>
      </c>
      <c r="AL31" s="149" t="e">
        <f>AB31-#REF!</f>
        <v>#REF!</v>
      </c>
      <c r="AM31" s="149" t="e">
        <f>AC31-#REF!</f>
        <v>#REF!</v>
      </c>
      <c r="AN31" s="149" t="e">
        <f>AD31-#REF!</f>
        <v>#REF!</v>
      </c>
      <c r="AO31" s="150" t="e">
        <f>AE31-#REF!</f>
        <v>#REF!</v>
      </c>
    </row>
    <row r="32" spans="1:41" ht="24.95" customHeight="1" x14ac:dyDescent="0.25">
      <c r="A32" s="543" t="s">
        <v>41</v>
      </c>
      <c r="B32" s="41"/>
      <c r="C32" s="41"/>
      <c r="D32" s="41"/>
      <c r="E32" s="41"/>
      <c r="F32" s="524" t="s">
        <v>137</v>
      </c>
      <c r="G32" s="525"/>
      <c r="H32" s="525"/>
      <c r="I32" s="525"/>
      <c r="J32" s="525"/>
      <c r="K32" s="526"/>
      <c r="L32" s="167"/>
      <c r="M32" s="33"/>
      <c r="N32" s="168"/>
      <c r="O32" s="84"/>
      <c r="P32" s="51"/>
      <c r="Q32" s="120"/>
      <c r="S32" s="167"/>
      <c r="T32" s="33"/>
      <c r="U32" s="168"/>
      <c r="W32" s="135">
        <v>108</v>
      </c>
      <c r="X32" s="106">
        <v>0.4</v>
      </c>
      <c r="Y32" s="106">
        <v>0.4</v>
      </c>
      <c r="Z32" s="107">
        <f t="shared" si="5"/>
        <v>0</v>
      </c>
      <c r="AA32" s="107">
        <f t="shared" si="6"/>
        <v>0</v>
      </c>
      <c r="AB32" s="107">
        <f t="shared" si="0"/>
        <v>0</v>
      </c>
      <c r="AC32" s="107">
        <f t="shared" si="1"/>
        <v>0</v>
      </c>
      <c r="AD32" s="107">
        <f t="shared" si="2"/>
        <v>0</v>
      </c>
      <c r="AE32" s="108">
        <f t="shared" si="3"/>
        <v>0</v>
      </c>
      <c r="AF32" s="109"/>
      <c r="AG32" s="135">
        <f t="shared" si="4"/>
        <v>108</v>
      </c>
      <c r="AH32" s="148">
        <f t="shared" si="4"/>
        <v>0.4</v>
      </c>
      <c r="AI32" s="148">
        <f t="shared" si="4"/>
        <v>0.4</v>
      </c>
      <c r="AJ32" s="149" t="e">
        <f>Z32-#REF!</f>
        <v>#REF!</v>
      </c>
      <c r="AK32" s="149" t="e">
        <f>AA32-#REF!</f>
        <v>#REF!</v>
      </c>
      <c r="AL32" s="149" t="e">
        <f>AB32-#REF!</f>
        <v>#REF!</v>
      </c>
      <c r="AM32" s="149" t="e">
        <f>AC32-#REF!</f>
        <v>#REF!</v>
      </c>
      <c r="AN32" s="149" t="e">
        <f>AD32-#REF!</f>
        <v>#REF!</v>
      </c>
      <c r="AO32" s="150" t="e">
        <f>AE32-#REF!</f>
        <v>#REF!</v>
      </c>
    </row>
    <row r="33" spans="1:41" ht="22.5" customHeight="1" x14ac:dyDescent="0.25">
      <c r="A33" s="522"/>
      <c r="B33" s="40"/>
      <c r="C33" s="40"/>
      <c r="D33" s="40"/>
      <c r="E33" s="40"/>
      <c r="F33" s="527" t="s">
        <v>183</v>
      </c>
      <c r="G33" s="528"/>
      <c r="H33" s="528"/>
      <c r="I33" s="528"/>
      <c r="J33" s="528"/>
      <c r="K33" s="529"/>
      <c r="L33" s="169"/>
      <c r="M33" s="45"/>
      <c r="N33" s="170"/>
      <c r="O33" s="244"/>
      <c r="P33" s="45"/>
      <c r="Q33" s="117"/>
      <c r="S33" s="169"/>
      <c r="T33" s="45"/>
      <c r="U33" s="170"/>
      <c r="W33" s="135">
        <v>113</v>
      </c>
      <c r="X33" s="106">
        <v>0.4</v>
      </c>
      <c r="Y33" s="106">
        <v>0</v>
      </c>
      <c r="Z33" s="107">
        <f t="shared" si="5"/>
        <v>0</v>
      </c>
      <c r="AA33" s="107">
        <f t="shared" si="6"/>
        <v>0</v>
      </c>
      <c r="AB33" s="107">
        <f t="shared" si="0"/>
        <v>44200000</v>
      </c>
      <c r="AC33" s="107">
        <f t="shared" si="1"/>
        <v>0</v>
      </c>
      <c r="AD33" s="107">
        <f t="shared" si="2"/>
        <v>12000000</v>
      </c>
      <c r="AE33" s="108">
        <f t="shared" si="3"/>
        <v>0</v>
      </c>
      <c r="AF33" s="109"/>
      <c r="AG33" s="135">
        <f t="shared" si="4"/>
        <v>113</v>
      </c>
      <c r="AH33" s="148">
        <f t="shared" si="4"/>
        <v>0.4</v>
      </c>
      <c r="AI33" s="148">
        <f t="shared" si="4"/>
        <v>0</v>
      </c>
      <c r="AJ33" s="149" t="e">
        <f>Z33-#REF!</f>
        <v>#REF!</v>
      </c>
      <c r="AK33" s="149" t="e">
        <f>AA33-#REF!</f>
        <v>#REF!</v>
      </c>
      <c r="AL33" s="149" t="e">
        <f>AB33-#REF!</f>
        <v>#REF!</v>
      </c>
      <c r="AM33" s="149" t="e">
        <f>AC33-#REF!</f>
        <v>#REF!</v>
      </c>
      <c r="AN33" s="149" t="e">
        <f>AD33-#REF!</f>
        <v>#REF!</v>
      </c>
      <c r="AO33" s="150" t="e">
        <f>AE33-#REF!</f>
        <v>#REF!</v>
      </c>
    </row>
    <row r="34" spans="1:41" ht="40.5" customHeight="1" x14ac:dyDescent="0.25">
      <c r="A34" s="522"/>
      <c r="B34" s="6" t="s">
        <v>91</v>
      </c>
      <c r="C34" s="6" t="s">
        <v>92</v>
      </c>
      <c r="D34" s="6" t="s">
        <v>96</v>
      </c>
      <c r="E34" s="6">
        <v>99</v>
      </c>
      <c r="F34" s="6">
        <v>2</v>
      </c>
      <c r="G34" s="14" t="s">
        <v>138</v>
      </c>
      <c r="H34" s="20" t="s">
        <v>9</v>
      </c>
      <c r="I34" s="7" t="s">
        <v>38</v>
      </c>
      <c r="J34" s="243">
        <v>25000000</v>
      </c>
      <c r="K34" s="243">
        <v>15000000</v>
      </c>
      <c r="L34" s="258"/>
      <c r="M34" s="18">
        <v>15000000</v>
      </c>
      <c r="N34" s="259"/>
      <c r="O34" s="254">
        <f>K34-M34</f>
        <v>0</v>
      </c>
      <c r="P34" s="17"/>
      <c r="Q34" s="19"/>
      <c r="R34" s="8"/>
      <c r="S34" s="160"/>
      <c r="T34" s="15">
        <f>M34*0.85</f>
        <v>12750000</v>
      </c>
      <c r="U34" s="161"/>
      <c r="W34" s="110">
        <v>118</v>
      </c>
      <c r="X34" s="106">
        <v>0</v>
      </c>
      <c r="Y34" s="106">
        <v>0</v>
      </c>
      <c r="Z34" s="107">
        <f t="shared" si="5"/>
        <v>0</v>
      </c>
      <c r="AA34" s="107">
        <f t="shared" si="6"/>
        <v>0</v>
      </c>
      <c r="AB34" s="107">
        <f t="shared" si="0"/>
        <v>0</v>
      </c>
      <c r="AC34" s="107">
        <f t="shared" si="1"/>
        <v>0</v>
      </c>
      <c r="AD34" s="107">
        <f t="shared" si="2"/>
        <v>0</v>
      </c>
      <c r="AE34" s="108">
        <f t="shared" si="3"/>
        <v>0</v>
      </c>
      <c r="AF34" s="109"/>
      <c r="AG34" s="110">
        <f t="shared" si="4"/>
        <v>118</v>
      </c>
      <c r="AH34" s="148">
        <f t="shared" si="4"/>
        <v>0</v>
      </c>
      <c r="AI34" s="148">
        <f t="shared" si="4"/>
        <v>0</v>
      </c>
      <c r="AJ34" s="149" t="e">
        <f>Z34-#REF!</f>
        <v>#REF!</v>
      </c>
      <c r="AK34" s="149" t="e">
        <f>AA34-#REF!</f>
        <v>#REF!</v>
      </c>
      <c r="AL34" s="149" t="e">
        <f>AB34-#REF!</f>
        <v>#REF!</v>
      </c>
      <c r="AM34" s="149" t="e">
        <f>AC34-#REF!</f>
        <v>#REF!</v>
      </c>
      <c r="AN34" s="149" t="e">
        <f>AD34-#REF!</f>
        <v>#REF!</v>
      </c>
      <c r="AO34" s="150" t="e">
        <f>AE34-#REF!</f>
        <v>#REF!</v>
      </c>
    </row>
    <row r="35" spans="1:41" ht="24.75" customHeight="1" x14ac:dyDescent="0.25">
      <c r="A35" s="522"/>
      <c r="B35" s="544"/>
      <c r="C35" s="545"/>
      <c r="D35" s="545"/>
      <c r="E35" s="545"/>
      <c r="F35" s="527" t="s">
        <v>184</v>
      </c>
      <c r="G35" s="528"/>
      <c r="H35" s="528"/>
      <c r="I35" s="528"/>
      <c r="J35" s="528"/>
      <c r="K35" s="529"/>
      <c r="L35" s="260"/>
      <c r="M35" s="19"/>
      <c r="N35" s="261"/>
      <c r="O35" s="16"/>
      <c r="P35" s="17"/>
      <c r="Q35" s="19"/>
      <c r="R35" s="8"/>
      <c r="S35" s="160"/>
      <c r="T35" s="15">
        <f>M35*0.85</f>
        <v>0</v>
      </c>
      <c r="U35" s="161"/>
      <c r="W35" s="110">
        <v>119</v>
      </c>
      <c r="X35" s="106">
        <v>0</v>
      </c>
      <c r="Y35" s="106">
        <v>0</v>
      </c>
      <c r="Z35" s="107">
        <f t="shared" si="5"/>
        <v>0</v>
      </c>
      <c r="AA35" s="107">
        <f t="shared" si="6"/>
        <v>0</v>
      </c>
      <c r="AB35" s="107">
        <f t="shared" si="0"/>
        <v>0</v>
      </c>
      <c r="AC35" s="107">
        <f t="shared" si="1"/>
        <v>0</v>
      </c>
      <c r="AD35" s="107">
        <f t="shared" si="2"/>
        <v>0</v>
      </c>
      <c r="AE35" s="108">
        <f t="shared" si="3"/>
        <v>0</v>
      </c>
      <c r="AF35" s="109"/>
      <c r="AG35" s="110">
        <f t="shared" si="4"/>
        <v>119</v>
      </c>
      <c r="AH35" s="151">
        <f t="shared" si="4"/>
        <v>0</v>
      </c>
      <c r="AI35" s="151">
        <f t="shared" si="4"/>
        <v>0</v>
      </c>
      <c r="AJ35" s="149" t="e">
        <f>Z35-#REF!</f>
        <v>#REF!</v>
      </c>
      <c r="AK35" s="149" t="e">
        <f>AA35-#REF!</f>
        <v>#REF!</v>
      </c>
      <c r="AL35" s="149" t="e">
        <f>AB35-#REF!</f>
        <v>#REF!</v>
      </c>
      <c r="AM35" s="149" t="e">
        <f>AC35-#REF!</f>
        <v>#REF!</v>
      </c>
      <c r="AN35" s="149" t="e">
        <f>AD35-#REF!</f>
        <v>#REF!</v>
      </c>
      <c r="AO35" s="150" t="e">
        <f>AE35-#REF!</f>
        <v>#REF!</v>
      </c>
    </row>
    <row r="36" spans="1:41" ht="41.25" customHeight="1" thickBot="1" x14ac:dyDescent="0.3">
      <c r="A36" s="522"/>
      <c r="B36" s="6" t="s">
        <v>91</v>
      </c>
      <c r="C36" s="6" t="s">
        <v>93</v>
      </c>
      <c r="D36" s="6" t="s">
        <v>96</v>
      </c>
      <c r="E36" s="6">
        <v>97</v>
      </c>
      <c r="F36" s="6">
        <v>2</v>
      </c>
      <c r="G36" s="14" t="s">
        <v>105</v>
      </c>
      <c r="H36" s="7"/>
      <c r="I36" s="7" t="s">
        <v>38</v>
      </c>
      <c r="J36" s="241">
        <v>48000000</v>
      </c>
      <c r="K36" s="240">
        <v>30000000</v>
      </c>
      <c r="L36" s="160"/>
      <c r="M36" s="15">
        <v>30000000</v>
      </c>
      <c r="N36" s="161"/>
      <c r="O36" s="254">
        <f>K36-M36</f>
        <v>0</v>
      </c>
      <c r="P36" s="17"/>
      <c r="Q36" s="121"/>
      <c r="R36" s="8"/>
      <c r="S36" s="160"/>
      <c r="T36" s="15">
        <f>M36*0.85</f>
        <v>25500000</v>
      </c>
      <c r="U36" s="161"/>
      <c r="W36" s="111"/>
      <c r="X36" s="112"/>
      <c r="Y36" s="112"/>
      <c r="Z36" s="113">
        <f t="shared" ref="Z36:AE36" si="8">SUM(Z21:Z35)</f>
        <v>793881230.29999995</v>
      </c>
      <c r="AA36" s="113">
        <f t="shared" si="8"/>
        <v>340712816.12</v>
      </c>
      <c r="AB36" s="113">
        <f t="shared" si="8"/>
        <v>184280000</v>
      </c>
      <c r="AC36" s="113">
        <f t="shared" si="8"/>
        <v>56032000</v>
      </c>
      <c r="AD36" s="113">
        <f t="shared" si="8"/>
        <v>40219542</v>
      </c>
      <c r="AE36" s="114">
        <f t="shared" si="8"/>
        <v>11287816.800000001</v>
      </c>
      <c r="AF36" s="109"/>
      <c r="AG36" s="138"/>
      <c r="AH36" s="112"/>
      <c r="AI36" s="112"/>
      <c r="AJ36" s="113" t="e">
        <f t="shared" ref="AJ36:AO36" si="9">SUM(AJ21:AJ35)</f>
        <v>#REF!</v>
      </c>
      <c r="AK36" s="113" t="e">
        <f t="shared" si="9"/>
        <v>#REF!</v>
      </c>
      <c r="AL36" s="113" t="e">
        <f t="shared" si="9"/>
        <v>#REF!</v>
      </c>
      <c r="AM36" s="113" t="e">
        <f t="shared" si="9"/>
        <v>#REF!</v>
      </c>
      <c r="AN36" s="113" t="e">
        <f t="shared" si="9"/>
        <v>#REF!</v>
      </c>
      <c r="AO36" s="114" t="e">
        <f t="shared" si="9"/>
        <v>#REF!</v>
      </c>
    </row>
    <row r="37" spans="1:41" ht="66" customHeight="1" x14ac:dyDescent="0.25">
      <c r="A37" s="522"/>
      <c r="B37" s="6" t="s">
        <v>91</v>
      </c>
      <c r="C37" s="6" t="s">
        <v>93</v>
      </c>
      <c r="D37" s="6" t="s">
        <v>96</v>
      </c>
      <c r="E37" s="6">
        <v>96</v>
      </c>
      <c r="F37" s="6">
        <v>2</v>
      </c>
      <c r="G37" s="14" t="s">
        <v>71</v>
      </c>
      <c r="H37" s="7"/>
      <c r="I37" s="7" t="s">
        <v>38</v>
      </c>
      <c r="J37" s="241">
        <v>30000000</v>
      </c>
      <c r="K37" s="240">
        <v>21000000</v>
      </c>
      <c r="L37" s="160"/>
      <c r="M37" s="15">
        <v>21000000</v>
      </c>
      <c r="N37" s="161"/>
      <c r="O37" s="254">
        <f>K37-M37</f>
        <v>0</v>
      </c>
      <c r="P37" s="17"/>
      <c r="Q37" s="121"/>
      <c r="R37" s="8"/>
      <c r="S37" s="160"/>
      <c r="T37" s="15">
        <f>M37*0.85</f>
        <v>17850000</v>
      </c>
      <c r="U37" s="161"/>
      <c r="W37" s="109"/>
      <c r="X37" s="109"/>
      <c r="Y37" s="109"/>
      <c r="Z37" s="115">
        <f>Z36/S107</f>
        <v>0.59996961062803422</v>
      </c>
      <c r="AA37" s="115">
        <f>AA36/S107</f>
        <v>0.25749108030460693</v>
      </c>
      <c r="AB37" s="115">
        <f>AB36/T107</f>
        <v>0.38646918545260606</v>
      </c>
      <c r="AC37" s="115">
        <f>AC36/T107</f>
        <v>0.11750944974647505</v>
      </c>
      <c r="AD37" s="115">
        <f>AD36/U107</f>
        <v>0.46354583129362775</v>
      </c>
      <c r="AE37" s="115">
        <f>AE36/U107</f>
        <v>0.1300964695730791</v>
      </c>
      <c r="AF37" s="109"/>
      <c r="AG37" s="109"/>
      <c r="AH37" s="109"/>
      <c r="AI37" s="109"/>
      <c r="AJ37" s="136" t="e">
        <f>AJ36/S107</f>
        <v>#REF!</v>
      </c>
      <c r="AK37" s="136" t="e">
        <f>AK36/S107</f>
        <v>#REF!</v>
      </c>
      <c r="AL37" s="136" t="e">
        <f>AL36/T107</f>
        <v>#REF!</v>
      </c>
      <c r="AM37" s="136" t="e">
        <f>AM36/T107</f>
        <v>#REF!</v>
      </c>
      <c r="AN37" s="136" t="e">
        <f>AN36/U107</f>
        <v>#REF!</v>
      </c>
      <c r="AO37" s="136" t="e">
        <f>AO36/U107</f>
        <v>#REF!</v>
      </c>
    </row>
    <row r="38" spans="1:41" ht="77.25" customHeight="1" x14ac:dyDescent="0.3">
      <c r="A38" s="522"/>
      <c r="B38" s="6" t="s">
        <v>91</v>
      </c>
      <c r="C38" s="6" t="s">
        <v>93</v>
      </c>
      <c r="D38" s="6" t="s">
        <v>96</v>
      </c>
      <c r="E38" s="6">
        <v>97</v>
      </c>
      <c r="F38" s="6">
        <v>2</v>
      </c>
      <c r="G38" s="14" t="s">
        <v>168</v>
      </c>
      <c r="H38" s="20" t="s">
        <v>9</v>
      </c>
      <c r="I38" s="7" t="s">
        <v>37</v>
      </c>
      <c r="J38" s="301">
        <v>15800000</v>
      </c>
      <c r="K38" s="301">
        <v>15800000</v>
      </c>
      <c r="L38" s="160"/>
      <c r="M38" s="306">
        <v>15800000</v>
      </c>
      <c r="N38" s="259"/>
      <c r="O38" s="254">
        <f>K38-M38</f>
        <v>0</v>
      </c>
      <c r="P38" s="17"/>
      <c r="Q38" s="17"/>
      <c r="R38" s="8"/>
      <c r="S38" s="160"/>
      <c r="T38" s="15">
        <f>M38*0.85</f>
        <v>13430000</v>
      </c>
      <c r="U38" s="161"/>
    </row>
    <row r="39" spans="1:41" ht="19.5" thickBot="1" x14ac:dyDescent="0.35">
      <c r="A39" s="523"/>
      <c r="B39" s="61"/>
      <c r="C39" s="61"/>
      <c r="D39" s="61"/>
      <c r="E39" s="61"/>
      <c r="F39" s="58" t="s">
        <v>42</v>
      </c>
      <c r="G39" s="62" t="s">
        <v>74</v>
      </c>
      <c r="H39" s="58"/>
      <c r="I39" s="58"/>
      <c r="J39" s="242">
        <f>SUM(J34:J37)</f>
        <v>103000000</v>
      </c>
      <c r="K39" s="251">
        <f>SUM(K34:K38)</f>
        <v>81800000</v>
      </c>
      <c r="L39" s="165">
        <f>SUM(L34:L37)</f>
        <v>0</v>
      </c>
      <c r="M39" s="60">
        <f>SUM(M34:M38)</f>
        <v>81800000</v>
      </c>
      <c r="N39" s="166">
        <f>SUM(N34:N37)</f>
        <v>0</v>
      </c>
      <c r="O39" s="59">
        <f>SUM(O34:O38)</f>
        <v>0</v>
      </c>
      <c r="P39" s="34"/>
      <c r="Q39" s="34"/>
      <c r="S39" s="165"/>
      <c r="T39" s="60"/>
      <c r="U39" s="166"/>
      <c r="X39" s="308" t="s">
        <v>245</v>
      </c>
      <c r="Y39" s="309"/>
      <c r="Z39" s="308">
        <f>793881230.3-775444093.14</f>
        <v>18437137.159999967</v>
      </c>
      <c r="AD39" s="95"/>
      <c r="AE39" s="95"/>
      <c r="AN39" s="95"/>
      <c r="AO39" s="95"/>
    </row>
    <row r="40" spans="1:41" ht="24.95" customHeight="1" x14ac:dyDescent="0.3">
      <c r="A40" s="543" t="s">
        <v>41</v>
      </c>
      <c r="B40" s="41"/>
      <c r="C40" s="41"/>
      <c r="D40" s="41"/>
      <c r="E40" s="41"/>
      <c r="F40" s="524" t="s">
        <v>217</v>
      </c>
      <c r="G40" s="525"/>
      <c r="H40" s="525"/>
      <c r="I40" s="525"/>
      <c r="J40" s="525"/>
      <c r="K40" s="526"/>
      <c r="L40" s="167"/>
      <c r="M40" s="33"/>
      <c r="N40" s="168"/>
      <c r="O40" s="84"/>
      <c r="P40" s="51"/>
      <c r="Q40" s="120"/>
      <c r="S40" s="167"/>
      <c r="T40" s="33"/>
      <c r="U40" s="168"/>
    </row>
    <row r="41" spans="1:41" ht="21.75" customHeight="1" x14ac:dyDescent="0.3">
      <c r="A41" s="522"/>
      <c r="B41" s="40"/>
      <c r="C41" s="40"/>
      <c r="D41" s="40"/>
      <c r="E41" s="40"/>
      <c r="F41" s="527" t="s">
        <v>106</v>
      </c>
      <c r="G41" s="528"/>
      <c r="H41" s="528"/>
      <c r="I41" s="528"/>
      <c r="J41" s="528"/>
      <c r="K41" s="529"/>
      <c r="L41" s="169"/>
      <c r="M41" s="45"/>
      <c r="N41" s="170"/>
      <c r="O41" s="244"/>
      <c r="P41" s="45"/>
      <c r="Q41" s="117"/>
      <c r="S41" s="169"/>
      <c r="T41" s="45"/>
      <c r="U41" s="170"/>
      <c r="X41" s="96"/>
      <c r="Y41" s="96"/>
      <c r="Z41" s="96"/>
      <c r="AA41" s="97"/>
      <c r="AC41" s="98"/>
      <c r="AD41" s="98"/>
      <c r="AM41" s="98"/>
      <c r="AN41" s="99"/>
    </row>
    <row r="42" spans="1:41" ht="54.75" customHeight="1" x14ac:dyDescent="0.3">
      <c r="A42" s="522"/>
      <c r="B42" s="6" t="s">
        <v>89</v>
      </c>
      <c r="C42" s="6" t="s">
        <v>93</v>
      </c>
      <c r="D42" s="6" t="s">
        <v>0</v>
      </c>
      <c r="E42" s="6">
        <v>96</v>
      </c>
      <c r="F42" s="6">
        <v>3</v>
      </c>
      <c r="G42" s="14" t="s">
        <v>148</v>
      </c>
      <c r="H42" s="20" t="s">
        <v>8</v>
      </c>
      <c r="I42" s="7" t="s">
        <v>37</v>
      </c>
      <c r="J42" s="301">
        <v>113000000</v>
      </c>
      <c r="K42" s="301">
        <v>113000000</v>
      </c>
      <c r="L42" s="302">
        <v>113000000</v>
      </c>
      <c r="M42" s="15"/>
      <c r="N42" s="161"/>
      <c r="O42" s="254">
        <f>K42-L42</f>
        <v>0</v>
      </c>
      <c r="P42" s="17"/>
      <c r="Q42" s="118"/>
      <c r="R42" s="2"/>
      <c r="S42" s="160">
        <f>L42*0.85</f>
        <v>96050000</v>
      </c>
      <c r="T42" s="15"/>
      <c r="U42" s="161"/>
      <c r="X42" s="100"/>
      <c r="Y42" s="101"/>
      <c r="Z42" s="101"/>
      <c r="AA42" s="102"/>
      <c r="AC42" s="102"/>
      <c r="AD42" s="103"/>
      <c r="AM42" s="102"/>
      <c r="AN42" s="103"/>
    </row>
    <row r="43" spans="1:41" ht="50.25" customHeight="1" x14ac:dyDescent="0.3">
      <c r="A43" s="522"/>
      <c r="B43" s="6" t="s">
        <v>89</v>
      </c>
      <c r="C43" s="6" t="s">
        <v>93</v>
      </c>
      <c r="D43" s="6" t="s">
        <v>0</v>
      </c>
      <c r="E43" s="6">
        <v>96</v>
      </c>
      <c r="F43" s="6">
        <v>3</v>
      </c>
      <c r="G43" s="14" t="s">
        <v>172</v>
      </c>
      <c r="H43" s="20"/>
      <c r="I43" s="7" t="s">
        <v>37</v>
      </c>
      <c r="J43" s="303">
        <v>31000000</v>
      </c>
      <c r="K43" s="301">
        <v>31000000</v>
      </c>
      <c r="L43" s="305">
        <v>31000000</v>
      </c>
      <c r="M43" s="57"/>
      <c r="N43" s="172"/>
      <c r="O43" s="255"/>
      <c r="P43" s="54"/>
      <c r="Q43" s="122"/>
      <c r="R43" s="2"/>
      <c r="S43" s="171">
        <f>L43*0.85</f>
        <v>26350000</v>
      </c>
      <c r="T43" s="57"/>
      <c r="U43" s="172"/>
      <c r="X43" s="100"/>
      <c r="Y43" s="102"/>
      <c r="Z43" s="102"/>
      <c r="AA43" s="102"/>
      <c r="AC43" s="102"/>
      <c r="AD43" s="103"/>
      <c r="AM43" s="102"/>
      <c r="AN43" s="103"/>
    </row>
    <row r="44" spans="1:41" ht="39.75" customHeight="1" x14ac:dyDescent="0.3">
      <c r="A44" s="522"/>
      <c r="B44" s="533"/>
      <c r="C44" s="534"/>
      <c r="D44" s="534"/>
      <c r="E44" s="534"/>
      <c r="F44" s="527" t="s">
        <v>107</v>
      </c>
      <c r="G44" s="528"/>
      <c r="H44" s="528"/>
      <c r="I44" s="528"/>
      <c r="J44" s="528"/>
      <c r="K44" s="529"/>
      <c r="L44" s="169"/>
      <c r="M44" s="45"/>
      <c r="N44" s="170"/>
      <c r="O44" s="244"/>
      <c r="P44" s="45"/>
      <c r="Q44" s="117"/>
      <c r="R44" s="2"/>
      <c r="S44" s="169"/>
      <c r="T44" s="45"/>
      <c r="U44" s="170"/>
      <c r="AC44" s="102"/>
      <c r="AD44" s="103"/>
      <c r="AM44" s="102"/>
      <c r="AN44" s="103"/>
    </row>
    <row r="45" spans="1:41" ht="75.75" customHeight="1" x14ac:dyDescent="0.3">
      <c r="A45" s="522"/>
      <c r="B45" s="6" t="s">
        <v>89</v>
      </c>
      <c r="C45" s="6" t="s">
        <v>93</v>
      </c>
      <c r="D45" s="6" t="s">
        <v>97</v>
      </c>
      <c r="E45" s="6">
        <v>105</v>
      </c>
      <c r="F45" s="6">
        <v>3</v>
      </c>
      <c r="G45" s="14" t="s">
        <v>72</v>
      </c>
      <c r="H45" s="20" t="s">
        <v>14</v>
      </c>
      <c r="I45" s="7" t="s">
        <v>37</v>
      </c>
      <c r="J45" s="240">
        <v>20331000</v>
      </c>
      <c r="K45" s="240">
        <v>20331000</v>
      </c>
      <c r="L45" s="160">
        <v>20331000</v>
      </c>
      <c r="M45" s="15"/>
      <c r="N45" s="161"/>
      <c r="O45" s="254">
        <f>K45-L45</f>
        <v>0</v>
      </c>
      <c r="P45" s="17"/>
      <c r="Q45" s="123" t="s">
        <v>243</v>
      </c>
      <c r="R45" s="2"/>
      <c r="S45" s="160">
        <f>L45*0.85</f>
        <v>17281350</v>
      </c>
      <c r="T45" s="15"/>
      <c r="U45" s="161"/>
      <c r="AC45" s="102"/>
      <c r="AD45" s="103"/>
      <c r="AM45" s="102"/>
      <c r="AN45" s="103"/>
    </row>
    <row r="46" spans="1:41" ht="56.25" customHeight="1" x14ac:dyDescent="0.3">
      <c r="A46" s="522"/>
      <c r="B46" s="6" t="s">
        <v>89</v>
      </c>
      <c r="C46" s="6" t="s">
        <v>93</v>
      </c>
      <c r="D46" s="6" t="s">
        <v>97</v>
      </c>
      <c r="E46" s="6">
        <v>105</v>
      </c>
      <c r="F46" s="6">
        <v>3</v>
      </c>
      <c r="G46" s="14" t="s">
        <v>149</v>
      </c>
      <c r="H46" s="20" t="s">
        <v>15</v>
      </c>
      <c r="I46" s="7" t="s">
        <v>37</v>
      </c>
      <c r="J46" s="301">
        <v>37500000</v>
      </c>
      <c r="K46" s="301">
        <v>37500000</v>
      </c>
      <c r="L46" s="302">
        <v>37500000</v>
      </c>
      <c r="M46" s="15"/>
      <c r="N46" s="161"/>
      <c r="O46" s="254">
        <f>K46-L46</f>
        <v>0</v>
      </c>
      <c r="P46" s="17"/>
      <c r="Q46" s="123"/>
      <c r="R46" s="2"/>
      <c r="S46" s="160">
        <f>L46*0.85</f>
        <v>31875000</v>
      </c>
      <c r="T46" s="15"/>
      <c r="U46" s="161"/>
      <c r="AC46" s="102"/>
      <c r="AD46" s="103"/>
      <c r="AM46" s="102"/>
      <c r="AN46" s="103"/>
    </row>
    <row r="47" spans="1:41" ht="55.5" customHeight="1" x14ac:dyDescent="0.3">
      <c r="A47" s="522"/>
      <c r="B47" s="6" t="s">
        <v>89</v>
      </c>
      <c r="C47" s="6" t="s">
        <v>93</v>
      </c>
      <c r="D47" s="6" t="s">
        <v>97</v>
      </c>
      <c r="E47" s="6">
        <v>105</v>
      </c>
      <c r="F47" s="6">
        <v>3</v>
      </c>
      <c r="G47" s="14" t="s">
        <v>150</v>
      </c>
      <c r="H47" s="20" t="s">
        <v>8</v>
      </c>
      <c r="I47" s="7" t="s">
        <v>37</v>
      </c>
      <c r="J47" s="301">
        <v>36700000</v>
      </c>
      <c r="K47" s="301">
        <v>36700000</v>
      </c>
      <c r="L47" s="302">
        <v>36700000</v>
      </c>
      <c r="M47" s="15"/>
      <c r="N47" s="161"/>
      <c r="O47" s="254">
        <f>K47-L47</f>
        <v>0</v>
      </c>
      <c r="P47" s="17"/>
      <c r="Q47" s="123"/>
      <c r="R47" s="2"/>
      <c r="S47" s="160">
        <f>L47*0.85</f>
        <v>31195000</v>
      </c>
      <c r="T47" s="15"/>
      <c r="U47" s="161"/>
      <c r="AC47" s="102"/>
      <c r="AD47" s="103"/>
      <c r="AM47" s="102"/>
      <c r="AN47" s="103"/>
    </row>
    <row r="48" spans="1:41" ht="51.75" customHeight="1" x14ac:dyDescent="0.3">
      <c r="A48" s="522"/>
      <c r="B48" s="6" t="s">
        <v>89</v>
      </c>
      <c r="C48" s="6" t="s">
        <v>93</v>
      </c>
      <c r="D48" s="6" t="s">
        <v>97</v>
      </c>
      <c r="E48" s="6">
        <v>105</v>
      </c>
      <c r="F48" s="6">
        <v>3</v>
      </c>
      <c r="G48" s="14" t="s">
        <v>151</v>
      </c>
      <c r="H48" s="20" t="s">
        <v>7</v>
      </c>
      <c r="I48" s="7" t="s">
        <v>37</v>
      </c>
      <c r="J48" s="240">
        <v>22000000</v>
      </c>
      <c r="K48" s="240">
        <v>18700000</v>
      </c>
      <c r="L48" s="160">
        <v>13000000</v>
      </c>
      <c r="M48" s="15"/>
      <c r="N48" s="161"/>
      <c r="O48" s="254">
        <f>K48-L48</f>
        <v>5700000</v>
      </c>
      <c r="P48" s="17"/>
      <c r="Q48" s="123" t="s">
        <v>244</v>
      </c>
      <c r="R48" s="2"/>
      <c r="S48" s="160">
        <f>L48*0.85</f>
        <v>11050000</v>
      </c>
      <c r="T48" s="15"/>
      <c r="U48" s="161"/>
      <c r="AC48" s="102"/>
      <c r="AD48" s="103"/>
      <c r="AM48" s="102"/>
      <c r="AN48" s="103"/>
    </row>
    <row r="49" spans="1:41" ht="49.5" customHeight="1" x14ac:dyDescent="0.3">
      <c r="A49" s="522"/>
      <c r="B49" s="6" t="s">
        <v>89</v>
      </c>
      <c r="C49" s="6" t="s">
        <v>93</v>
      </c>
      <c r="D49" s="6" t="s">
        <v>97</v>
      </c>
      <c r="E49" s="6">
        <v>105</v>
      </c>
      <c r="F49" s="6">
        <v>3</v>
      </c>
      <c r="G49" s="14" t="s">
        <v>73</v>
      </c>
      <c r="H49" s="7"/>
      <c r="I49" s="7" t="s">
        <v>37</v>
      </c>
      <c r="J49" s="241">
        <v>30000000</v>
      </c>
      <c r="K49" s="240">
        <v>25500000</v>
      </c>
      <c r="L49" s="160">
        <v>10000000</v>
      </c>
      <c r="M49" s="15"/>
      <c r="N49" s="161"/>
      <c r="O49" s="254">
        <f>K49-L49</f>
        <v>15500000</v>
      </c>
      <c r="P49" s="17"/>
      <c r="Q49" s="123" t="s">
        <v>244</v>
      </c>
      <c r="R49" s="2"/>
      <c r="S49" s="160">
        <f>L49*0.85</f>
        <v>8500000</v>
      </c>
      <c r="T49" s="15"/>
      <c r="U49" s="161"/>
      <c r="AC49" s="102"/>
      <c r="AD49" s="103"/>
      <c r="AM49" s="102"/>
      <c r="AN49" s="103"/>
    </row>
    <row r="50" spans="1:41" ht="17.25" thickBot="1" x14ac:dyDescent="0.35">
      <c r="A50" s="523"/>
      <c r="B50" s="61"/>
      <c r="C50" s="61"/>
      <c r="D50" s="61"/>
      <c r="E50" s="61"/>
      <c r="F50" s="58" t="s">
        <v>43</v>
      </c>
      <c r="G50" s="62" t="s">
        <v>75</v>
      </c>
      <c r="H50" s="58"/>
      <c r="I50" s="58"/>
      <c r="J50" s="242">
        <f>SUM(J42:J49)</f>
        <v>290531000</v>
      </c>
      <c r="K50" s="251">
        <f>SUM(K42:K49)</f>
        <v>282731000</v>
      </c>
      <c r="L50" s="165">
        <f>SUM(L42:L49)</f>
        <v>261531000</v>
      </c>
      <c r="M50" s="60">
        <f>SUM(M42:M42)</f>
        <v>0</v>
      </c>
      <c r="N50" s="166">
        <f>SUM(N42:N42)</f>
        <v>0</v>
      </c>
      <c r="O50" s="59">
        <f>SUM(O42:O49)</f>
        <v>21200000</v>
      </c>
      <c r="P50" s="34"/>
      <c r="Q50" s="119"/>
      <c r="S50" s="165"/>
      <c r="T50" s="60"/>
      <c r="U50" s="166"/>
      <c r="AC50" s="102"/>
      <c r="AD50" s="103"/>
      <c r="AM50" s="102"/>
      <c r="AN50" s="103"/>
    </row>
    <row r="51" spans="1:41" ht="31.5" customHeight="1" x14ac:dyDescent="0.3">
      <c r="A51" s="543" t="s">
        <v>48</v>
      </c>
      <c r="B51" s="41"/>
      <c r="C51" s="41"/>
      <c r="D51" s="41"/>
      <c r="E51" s="41"/>
      <c r="F51" s="524" t="s">
        <v>218</v>
      </c>
      <c r="G51" s="525"/>
      <c r="H51" s="525"/>
      <c r="I51" s="525"/>
      <c r="J51" s="525"/>
      <c r="K51" s="526"/>
      <c r="L51" s="167"/>
      <c r="M51" s="33"/>
      <c r="N51" s="168"/>
      <c r="O51" s="84"/>
      <c r="P51" s="51"/>
      <c r="Q51" s="120"/>
      <c r="S51" s="167"/>
      <c r="T51" s="33"/>
      <c r="U51" s="168"/>
      <c r="AC51" s="102"/>
      <c r="AD51" s="103"/>
      <c r="AM51" s="102"/>
      <c r="AN51" s="103"/>
    </row>
    <row r="52" spans="1:41" ht="27.75" customHeight="1" x14ac:dyDescent="0.3">
      <c r="A52" s="522"/>
      <c r="B52" s="40"/>
      <c r="C52" s="40"/>
      <c r="D52" s="40"/>
      <c r="E52" s="40"/>
      <c r="F52" s="527" t="s">
        <v>108</v>
      </c>
      <c r="G52" s="528"/>
      <c r="H52" s="528"/>
      <c r="I52" s="528"/>
      <c r="J52" s="528"/>
      <c r="K52" s="529"/>
      <c r="L52" s="169"/>
      <c r="M52" s="45"/>
      <c r="N52" s="170"/>
      <c r="O52" s="244"/>
      <c r="P52" s="45"/>
      <c r="Q52" s="117"/>
      <c r="S52" s="169"/>
      <c r="T52" s="45"/>
      <c r="U52" s="170"/>
      <c r="AC52" s="102"/>
      <c r="AD52" s="103"/>
      <c r="AM52" s="102"/>
      <c r="AN52" s="103"/>
    </row>
    <row r="53" spans="1:41" ht="46.5" customHeight="1" x14ac:dyDescent="0.3">
      <c r="A53" s="522"/>
      <c r="B53" s="6" t="s">
        <v>89</v>
      </c>
      <c r="C53" s="6" t="s">
        <v>93</v>
      </c>
      <c r="D53" s="6" t="s">
        <v>1</v>
      </c>
      <c r="E53" s="6">
        <v>88</v>
      </c>
      <c r="F53" s="6">
        <v>4</v>
      </c>
      <c r="G53" s="14" t="s">
        <v>76</v>
      </c>
      <c r="H53" s="20" t="s">
        <v>12</v>
      </c>
      <c r="I53" s="7" t="s">
        <v>38</v>
      </c>
      <c r="J53" s="240">
        <v>650000000</v>
      </c>
      <c r="K53" s="240">
        <v>650000000</v>
      </c>
      <c r="L53" s="160">
        <f>250000000-37500000</f>
        <v>212500000</v>
      </c>
      <c r="M53" s="15"/>
      <c r="N53" s="161"/>
      <c r="O53" s="254">
        <f>K53-L53</f>
        <v>437500000</v>
      </c>
      <c r="P53" s="17"/>
      <c r="Q53" s="123"/>
      <c r="S53" s="160">
        <f>L53*0.85</f>
        <v>180625000</v>
      </c>
      <c r="T53" s="15"/>
      <c r="U53" s="161"/>
      <c r="AC53" s="102"/>
      <c r="AD53" s="103"/>
      <c r="AM53" s="102"/>
      <c r="AN53" s="103"/>
    </row>
    <row r="54" spans="1:41" ht="42.75" customHeight="1" x14ac:dyDescent="0.3">
      <c r="A54" s="522"/>
      <c r="B54" s="6" t="s">
        <v>89</v>
      </c>
      <c r="C54" s="6" t="s">
        <v>93</v>
      </c>
      <c r="D54" s="6" t="s">
        <v>1</v>
      </c>
      <c r="E54" s="6">
        <v>88</v>
      </c>
      <c r="F54" s="6">
        <v>4</v>
      </c>
      <c r="G54" s="14" t="s">
        <v>77</v>
      </c>
      <c r="H54" s="20" t="s">
        <v>10</v>
      </c>
      <c r="I54" s="7" t="s">
        <v>37</v>
      </c>
      <c r="J54" s="301">
        <v>153000000</v>
      </c>
      <c r="K54" s="301">
        <v>153000000</v>
      </c>
      <c r="L54" s="302">
        <v>153000000</v>
      </c>
      <c r="M54" s="15"/>
      <c r="N54" s="161"/>
      <c r="O54" s="254">
        <f>K54-L54</f>
        <v>0</v>
      </c>
      <c r="P54" s="17"/>
      <c r="Q54" s="124"/>
      <c r="S54" s="160">
        <f>L54*0.85</f>
        <v>130050000</v>
      </c>
      <c r="T54" s="15"/>
      <c r="U54" s="161"/>
      <c r="AC54" s="96"/>
      <c r="AD54" s="104"/>
      <c r="AM54" s="96"/>
      <c r="AN54" s="104"/>
    </row>
    <row r="55" spans="1:41" ht="42.75" customHeight="1" x14ac:dyDescent="0.3">
      <c r="A55" s="522"/>
      <c r="B55" s="6" t="s">
        <v>89</v>
      </c>
      <c r="C55" s="6" t="s">
        <v>93</v>
      </c>
      <c r="D55" s="6" t="s">
        <v>1</v>
      </c>
      <c r="E55" s="6">
        <v>88</v>
      </c>
      <c r="F55" s="6">
        <v>4</v>
      </c>
      <c r="G55" s="14" t="s">
        <v>78</v>
      </c>
      <c r="H55" s="7"/>
      <c r="I55" s="7" t="s">
        <v>38</v>
      </c>
      <c r="J55" s="245">
        <v>16000000</v>
      </c>
      <c r="K55" s="240">
        <v>11300000</v>
      </c>
      <c r="L55" s="160">
        <f>11300000-1300000</f>
        <v>10000000</v>
      </c>
      <c r="M55" s="15"/>
      <c r="N55" s="161"/>
      <c r="O55" s="254">
        <f>K55-L55</f>
        <v>1300000</v>
      </c>
      <c r="P55" s="17"/>
      <c r="Q55" s="124"/>
      <c r="R55" s="10"/>
      <c r="S55" s="160">
        <f>L55*0.85</f>
        <v>8500000</v>
      </c>
      <c r="T55" s="15"/>
      <c r="U55" s="161"/>
    </row>
    <row r="56" spans="1:41" ht="24" customHeight="1" x14ac:dyDescent="0.3">
      <c r="A56" s="522"/>
      <c r="B56" s="40"/>
      <c r="C56" s="40"/>
      <c r="D56" s="40"/>
      <c r="E56" s="40"/>
      <c r="F56" s="546" t="s">
        <v>109</v>
      </c>
      <c r="G56" s="547"/>
      <c r="H56" s="547"/>
      <c r="I56" s="547"/>
      <c r="J56" s="44"/>
      <c r="K56" s="85"/>
      <c r="L56" s="169"/>
      <c r="M56" s="45"/>
      <c r="N56" s="170"/>
      <c r="O56" s="244"/>
      <c r="P56" s="45"/>
      <c r="Q56" s="117"/>
      <c r="R56" s="10"/>
      <c r="S56" s="169"/>
      <c r="T56" s="45"/>
      <c r="U56" s="170"/>
    </row>
    <row r="57" spans="1:41" ht="38.25" customHeight="1" x14ac:dyDescent="0.3">
      <c r="A57" s="522"/>
      <c r="B57" s="6" t="s">
        <v>89</v>
      </c>
      <c r="C57" s="6" t="s">
        <v>93</v>
      </c>
      <c r="D57" s="6" t="s">
        <v>2</v>
      </c>
      <c r="E57" s="6">
        <v>87</v>
      </c>
      <c r="F57" s="6">
        <v>4</v>
      </c>
      <c r="G57" s="14" t="s">
        <v>79</v>
      </c>
      <c r="H57" s="7"/>
      <c r="I57" s="7" t="s">
        <v>38</v>
      </c>
      <c r="J57" s="245">
        <v>250000000</v>
      </c>
      <c r="K57" s="240">
        <v>160000000</v>
      </c>
      <c r="L57" s="160">
        <f>70000000-5000000</f>
        <v>65000000</v>
      </c>
      <c r="M57" s="15"/>
      <c r="N57" s="161"/>
      <c r="O57" s="254">
        <f>K57-L57</f>
        <v>95000000</v>
      </c>
      <c r="P57" s="17"/>
      <c r="Q57" s="124"/>
      <c r="S57" s="160">
        <f>L57*0.85</f>
        <v>55250000</v>
      </c>
      <c r="T57" s="15"/>
      <c r="U57" s="161"/>
    </row>
    <row r="58" spans="1:41" s="10" customFormat="1" ht="15.75" thickBot="1" x14ac:dyDescent="0.3">
      <c r="A58" s="523"/>
      <c r="B58" s="61"/>
      <c r="C58" s="61"/>
      <c r="D58" s="61"/>
      <c r="E58" s="61"/>
      <c r="F58" s="58" t="s">
        <v>44</v>
      </c>
      <c r="G58" s="62" t="s">
        <v>45</v>
      </c>
      <c r="H58" s="58"/>
      <c r="I58" s="58"/>
      <c r="J58" s="242">
        <f>SUM(J53:J57)</f>
        <v>1069000000</v>
      </c>
      <c r="K58" s="251">
        <f>SUM(K53:K57)</f>
        <v>974300000</v>
      </c>
      <c r="L58" s="165">
        <f>SUM(L53:L57)</f>
        <v>440500000</v>
      </c>
      <c r="M58" s="60">
        <f>SUM(M54:M57)</f>
        <v>0</v>
      </c>
      <c r="N58" s="166">
        <f>SUM(N54:N57)</f>
        <v>0</v>
      </c>
      <c r="O58" s="59">
        <f>SUM(O53:O57)</f>
        <v>533800000</v>
      </c>
      <c r="P58" s="34"/>
      <c r="Q58" s="119"/>
      <c r="R58"/>
      <c r="S58" s="165"/>
      <c r="T58" s="60"/>
      <c r="U58" s="166"/>
      <c r="W58" s="105"/>
      <c r="X58" s="105"/>
      <c r="Y58" s="105"/>
      <c r="Z58" s="105"/>
      <c r="AA58" s="105"/>
      <c r="AB58" s="105"/>
      <c r="AC58" s="105"/>
      <c r="AD58" s="105"/>
      <c r="AE58" s="105"/>
      <c r="AF58" s="105"/>
      <c r="AG58" s="105"/>
      <c r="AH58" s="105"/>
      <c r="AI58" s="105"/>
      <c r="AJ58" s="105"/>
      <c r="AK58" s="105"/>
      <c r="AL58" s="105"/>
      <c r="AM58" s="105"/>
      <c r="AN58" s="105"/>
      <c r="AO58" s="105"/>
    </row>
    <row r="59" spans="1:41" s="10" customFormat="1" ht="32.25" customHeight="1" x14ac:dyDescent="0.25">
      <c r="A59" s="543" t="s">
        <v>41</v>
      </c>
      <c r="B59" s="41"/>
      <c r="C59" s="41"/>
      <c r="D59" s="41"/>
      <c r="E59" s="41"/>
      <c r="F59" s="524" t="s">
        <v>139</v>
      </c>
      <c r="G59" s="525"/>
      <c r="H59" s="525"/>
      <c r="I59" s="525"/>
      <c r="J59" s="525"/>
      <c r="K59" s="526"/>
      <c r="L59" s="167"/>
      <c r="M59" s="33"/>
      <c r="N59" s="168"/>
      <c r="O59" s="84"/>
      <c r="P59" s="51"/>
      <c r="Q59" s="120"/>
      <c r="R59"/>
      <c r="S59" s="167"/>
      <c r="T59" s="33"/>
      <c r="U59" s="168"/>
      <c r="W59" s="105"/>
      <c r="X59" s="105"/>
      <c r="Y59" s="105"/>
      <c r="Z59" s="105"/>
      <c r="AA59" s="105"/>
      <c r="AB59" s="105"/>
      <c r="AC59" s="105"/>
      <c r="AD59" s="105"/>
      <c r="AE59" s="105"/>
      <c r="AF59" s="105"/>
      <c r="AG59" s="105"/>
      <c r="AH59" s="105"/>
      <c r="AI59" s="105"/>
      <c r="AJ59" s="105"/>
      <c r="AK59" s="105"/>
      <c r="AL59" s="105"/>
      <c r="AM59" s="105"/>
      <c r="AN59" s="105"/>
      <c r="AO59" s="105"/>
    </row>
    <row r="60" spans="1:41" s="10" customFormat="1" ht="26.25" customHeight="1" x14ac:dyDescent="0.25">
      <c r="A60" s="522"/>
      <c r="B60" s="40"/>
      <c r="C60" s="40"/>
      <c r="D60" s="40"/>
      <c r="E60" s="40"/>
      <c r="F60" s="527" t="s">
        <v>110</v>
      </c>
      <c r="G60" s="528"/>
      <c r="H60" s="528"/>
      <c r="I60" s="528"/>
      <c r="J60" s="528"/>
      <c r="K60" s="529"/>
      <c r="L60" s="173"/>
      <c r="M60" s="26"/>
      <c r="N60" s="174"/>
      <c r="O60" s="25"/>
      <c r="P60" s="26"/>
      <c r="Q60" s="125"/>
      <c r="R60" s="3"/>
      <c r="S60" s="173"/>
      <c r="T60" s="26"/>
      <c r="U60" s="174"/>
      <c r="W60" s="105"/>
      <c r="X60" s="105"/>
      <c r="Y60" s="105"/>
      <c r="Z60" s="105"/>
      <c r="AA60" s="105"/>
      <c r="AB60" s="105"/>
      <c r="AC60" s="105"/>
      <c r="AD60" s="105"/>
      <c r="AE60" s="105"/>
      <c r="AF60" s="105"/>
      <c r="AG60" s="105"/>
      <c r="AH60" s="105"/>
      <c r="AI60" s="105"/>
      <c r="AJ60" s="105"/>
      <c r="AK60" s="105"/>
      <c r="AL60" s="105"/>
      <c r="AM60" s="105"/>
      <c r="AN60" s="105"/>
      <c r="AO60" s="105"/>
    </row>
    <row r="61" spans="1:41" ht="56.25" customHeight="1" x14ac:dyDescent="0.3">
      <c r="A61" s="522"/>
      <c r="B61" s="6" t="s">
        <v>91</v>
      </c>
      <c r="C61" s="6" t="s">
        <v>93</v>
      </c>
      <c r="D61" s="6" t="s">
        <v>3</v>
      </c>
      <c r="E61" s="6">
        <v>88</v>
      </c>
      <c r="F61" s="6">
        <v>5</v>
      </c>
      <c r="G61" s="14" t="s">
        <v>152</v>
      </c>
      <c r="H61" s="20" t="s">
        <v>11</v>
      </c>
      <c r="I61" s="7" t="s">
        <v>37</v>
      </c>
      <c r="J61" s="301">
        <v>24500000</v>
      </c>
      <c r="K61" s="301">
        <v>24500000</v>
      </c>
      <c r="L61" s="302"/>
      <c r="M61" s="304">
        <v>24500000</v>
      </c>
      <c r="N61" s="161"/>
      <c r="O61" s="254">
        <f>K61-M61</f>
        <v>0</v>
      </c>
      <c r="P61" s="17"/>
      <c r="Q61" s="124"/>
      <c r="R61" s="10"/>
      <c r="S61" s="160"/>
      <c r="T61" s="15">
        <f>M61*0.85</f>
        <v>20825000</v>
      </c>
      <c r="U61" s="161"/>
    </row>
    <row r="62" spans="1:41" ht="60.75" customHeight="1" x14ac:dyDescent="0.3">
      <c r="A62" s="522"/>
      <c r="B62" s="6" t="s">
        <v>91</v>
      </c>
      <c r="C62" s="6" t="s">
        <v>93</v>
      </c>
      <c r="D62" s="6" t="s">
        <v>3</v>
      </c>
      <c r="E62" s="6">
        <v>88</v>
      </c>
      <c r="F62" s="6">
        <v>5</v>
      </c>
      <c r="G62" s="14" t="s">
        <v>153</v>
      </c>
      <c r="H62" s="20" t="s">
        <v>16</v>
      </c>
      <c r="I62" s="7" t="s">
        <v>38</v>
      </c>
      <c r="J62" s="240">
        <v>180000000</v>
      </c>
      <c r="K62" s="240">
        <v>125000000</v>
      </c>
      <c r="L62" s="160"/>
      <c r="M62" s="15">
        <v>60000000</v>
      </c>
      <c r="N62" s="161"/>
      <c r="O62" s="254">
        <f>K62-M62</f>
        <v>65000000</v>
      </c>
      <c r="P62" s="17"/>
      <c r="Q62" s="124"/>
      <c r="R62" s="10"/>
      <c r="S62" s="160"/>
      <c r="T62" s="15">
        <f>M62*0.85</f>
        <v>51000000</v>
      </c>
      <c r="U62" s="161"/>
    </row>
    <row r="63" spans="1:41" ht="37.5" customHeight="1" x14ac:dyDescent="0.3">
      <c r="A63" s="522"/>
      <c r="B63" s="6" t="s">
        <v>91</v>
      </c>
      <c r="C63" s="6" t="s">
        <v>93</v>
      </c>
      <c r="D63" s="6" t="s">
        <v>3</v>
      </c>
      <c r="E63" s="6">
        <v>88</v>
      </c>
      <c r="F63" s="6">
        <v>5</v>
      </c>
      <c r="G63" s="14" t="s">
        <v>154</v>
      </c>
      <c r="H63" s="20" t="s">
        <v>12</v>
      </c>
      <c r="I63" s="7" t="s">
        <v>38</v>
      </c>
      <c r="J63" s="240">
        <v>165000000</v>
      </c>
      <c r="K63" s="240">
        <v>102000000</v>
      </c>
      <c r="L63" s="160"/>
      <c r="M63" s="15">
        <f>102000000-30000000</f>
        <v>72000000</v>
      </c>
      <c r="N63" s="262"/>
      <c r="O63" s="254">
        <f>K63-M63</f>
        <v>30000000</v>
      </c>
      <c r="P63" s="70">
        <v>-30000000</v>
      </c>
      <c r="Q63" s="125"/>
      <c r="S63" s="160"/>
      <c r="T63" s="15">
        <f>M63*0.85</f>
        <v>61200000</v>
      </c>
      <c r="U63" s="161"/>
    </row>
    <row r="64" spans="1:41" ht="47.25" customHeight="1" x14ac:dyDescent="0.3">
      <c r="A64" s="522"/>
      <c r="B64" s="6" t="s">
        <v>91</v>
      </c>
      <c r="C64" s="6" t="s">
        <v>93</v>
      </c>
      <c r="D64" s="6" t="s">
        <v>3</v>
      </c>
      <c r="E64" s="6">
        <v>88</v>
      </c>
      <c r="F64" s="6">
        <v>5</v>
      </c>
      <c r="G64" s="14" t="s">
        <v>80</v>
      </c>
      <c r="H64" s="20" t="s">
        <v>17</v>
      </c>
      <c r="I64" s="7" t="s">
        <v>38</v>
      </c>
      <c r="J64" s="240">
        <v>140000000</v>
      </c>
      <c r="K64" s="240">
        <v>140000000</v>
      </c>
      <c r="L64" s="160"/>
      <c r="M64" s="15">
        <f>40000000-20000000</f>
        <v>20000000</v>
      </c>
      <c r="N64" s="161"/>
      <c r="O64" s="254">
        <f>K64-M64</f>
        <v>120000000</v>
      </c>
      <c r="P64" s="70">
        <v>-20000000</v>
      </c>
      <c r="Q64" s="123"/>
      <c r="S64" s="160"/>
      <c r="T64" s="15">
        <f>M64*0.85</f>
        <v>17000000</v>
      </c>
      <c r="U64" s="161"/>
    </row>
    <row r="65" spans="1:41" s="10" customFormat="1" ht="21" customHeight="1" x14ac:dyDescent="0.25">
      <c r="A65" s="522"/>
      <c r="B65" s="533"/>
      <c r="C65" s="534"/>
      <c r="D65" s="534"/>
      <c r="E65" s="534"/>
      <c r="F65" s="527" t="s">
        <v>111</v>
      </c>
      <c r="G65" s="528"/>
      <c r="H65" s="528"/>
      <c r="I65" s="528"/>
      <c r="J65" s="528"/>
      <c r="K65" s="529"/>
      <c r="L65" s="162"/>
      <c r="M65" s="17"/>
      <c r="N65" s="163"/>
      <c r="O65" s="16"/>
      <c r="P65" s="17"/>
      <c r="Q65" s="118"/>
      <c r="R65"/>
      <c r="S65" s="162"/>
      <c r="T65" s="17"/>
      <c r="U65" s="163"/>
      <c r="W65" s="105"/>
      <c r="X65" s="105"/>
      <c r="Y65" s="105"/>
      <c r="Z65" s="105"/>
      <c r="AA65" s="105"/>
      <c r="AB65" s="105"/>
      <c r="AC65" s="105"/>
      <c r="AD65" s="105"/>
      <c r="AE65" s="105"/>
      <c r="AF65" s="105"/>
      <c r="AG65" s="105"/>
      <c r="AH65" s="105"/>
      <c r="AI65" s="105"/>
      <c r="AJ65" s="105"/>
      <c r="AK65" s="105"/>
      <c r="AL65" s="105"/>
      <c r="AM65" s="105"/>
      <c r="AN65" s="105"/>
      <c r="AO65" s="105"/>
    </row>
    <row r="66" spans="1:41" s="10" customFormat="1" ht="42.75" customHeight="1" x14ac:dyDescent="0.25">
      <c r="A66" s="522"/>
      <c r="B66" s="6" t="s">
        <v>98</v>
      </c>
      <c r="C66" s="6" t="s">
        <v>92</v>
      </c>
      <c r="D66" s="6" t="s">
        <v>4</v>
      </c>
      <c r="E66" s="6">
        <v>89</v>
      </c>
      <c r="F66" s="6">
        <v>5</v>
      </c>
      <c r="G66" s="14" t="s">
        <v>155</v>
      </c>
      <c r="H66" s="20" t="s">
        <v>18</v>
      </c>
      <c r="I66" s="7" t="s">
        <v>38</v>
      </c>
      <c r="J66" s="240">
        <v>300000000</v>
      </c>
      <c r="K66" s="240">
        <v>170000000</v>
      </c>
      <c r="L66" s="160"/>
      <c r="M66" s="15"/>
      <c r="N66" s="263">
        <f>71032570-26032570</f>
        <v>45000000</v>
      </c>
      <c r="O66" s="254">
        <f>K66-N66</f>
        <v>125000000</v>
      </c>
      <c r="P66" s="70">
        <v>-26032570</v>
      </c>
      <c r="Q66" s="124"/>
      <c r="S66" s="160"/>
      <c r="T66" s="15">
        <f>M66*0.85</f>
        <v>0</v>
      </c>
      <c r="U66" s="161">
        <f>N66*0.6</f>
        <v>27000000</v>
      </c>
      <c r="W66" s="105"/>
      <c r="X66" s="105"/>
      <c r="Y66" s="105"/>
      <c r="Z66" s="105"/>
      <c r="AA66" s="105"/>
      <c r="AB66" s="105"/>
      <c r="AC66" s="105"/>
      <c r="AD66" s="105"/>
      <c r="AE66" s="105"/>
      <c r="AF66" s="105"/>
      <c r="AG66" s="105"/>
      <c r="AH66" s="105"/>
      <c r="AI66" s="105"/>
      <c r="AJ66" s="105"/>
      <c r="AK66" s="105"/>
      <c r="AL66" s="105"/>
      <c r="AM66" s="105"/>
      <c r="AN66" s="105"/>
      <c r="AO66" s="105"/>
    </row>
    <row r="67" spans="1:41" ht="22.5" customHeight="1" x14ac:dyDescent="0.3">
      <c r="A67" s="522"/>
      <c r="B67" s="533"/>
      <c r="C67" s="534"/>
      <c r="D67" s="534"/>
      <c r="E67" s="534"/>
      <c r="F67" s="527" t="s">
        <v>112</v>
      </c>
      <c r="G67" s="528"/>
      <c r="H67" s="528"/>
      <c r="I67" s="528"/>
      <c r="J67" s="528"/>
      <c r="K67" s="529"/>
      <c r="L67" s="173"/>
      <c r="M67" s="26"/>
      <c r="N67" s="174"/>
      <c r="O67" s="25"/>
      <c r="P67" s="26"/>
      <c r="Q67" s="125"/>
      <c r="R67" s="10"/>
      <c r="S67" s="173"/>
      <c r="T67" s="26"/>
      <c r="U67" s="174"/>
    </row>
    <row r="68" spans="1:41" s="10" customFormat="1" ht="44.25" customHeight="1" x14ac:dyDescent="0.3">
      <c r="A68" s="522"/>
      <c r="B68" s="6" t="s">
        <v>91</v>
      </c>
      <c r="C68" s="6" t="s">
        <v>92</v>
      </c>
      <c r="D68" s="6" t="s">
        <v>99</v>
      </c>
      <c r="E68" s="6">
        <v>93</v>
      </c>
      <c r="F68" s="6">
        <v>5</v>
      </c>
      <c r="G68" s="14" t="s">
        <v>156</v>
      </c>
      <c r="H68" s="21" t="s">
        <v>19</v>
      </c>
      <c r="I68" s="7" t="s">
        <v>38</v>
      </c>
      <c r="J68" s="240">
        <v>100000000</v>
      </c>
      <c r="K68" s="240">
        <v>100000000</v>
      </c>
      <c r="L68" s="264"/>
      <c r="M68" s="15">
        <f>100000000-25000000-26538935</f>
        <v>48461065</v>
      </c>
      <c r="N68" s="262"/>
      <c r="O68" s="254">
        <f>K68-M68</f>
        <v>51538935</v>
      </c>
      <c r="P68" s="70">
        <f>-26538935</f>
        <v>-26538935</v>
      </c>
      <c r="Q68" s="125"/>
      <c r="S68" s="160"/>
      <c r="T68" s="15">
        <f>M68*0.85</f>
        <v>41191905.25</v>
      </c>
      <c r="U68" s="161"/>
      <c r="W68" s="105"/>
      <c r="X68" s="105"/>
      <c r="Y68" s="105"/>
      <c r="Z68" s="105"/>
      <c r="AA68" s="105"/>
      <c r="AB68" s="105"/>
      <c r="AC68" s="105"/>
      <c r="AD68" s="105"/>
      <c r="AE68" s="105"/>
      <c r="AF68" s="105"/>
      <c r="AG68" s="105"/>
      <c r="AH68" s="105"/>
      <c r="AI68" s="105"/>
      <c r="AJ68" s="105"/>
      <c r="AK68" s="105"/>
      <c r="AL68" s="105"/>
      <c r="AM68" s="105"/>
      <c r="AN68" s="105"/>
      <c r="AO68" s="105"/>
    </row>
    <row r="69" spans="1:41" s="10" customFormat="1" ht="15.75" thickBot="1" x14ac:dyDescent="0.3">
      <c r="A69" s="523"/>
      <c r="B69" s="61"/>
      <c r="C69" s="61"/>
      <c r="D69" s="61"/>
      <c r="E69" s="61"/>
      <c r="F69" s="58" t="s">
        <v>46</v>
      </c>
      <c r="G69" s="62" t="s">
        <v>84</v>
      </c>
      <c r="H69" s="64"/>
      <c r="I69" s="58"/>
      <c r="J69" s="242">
        <f>SUM(J60:J68)</f>
        <v>909500000</v>
      </c>
      <c r="K69" s="251">
        <f>SUM(K60:K68)</f>
        <v>661500000</v>
      </c>
      <c r="L69" s="165">
        <f>SUM(L60:L68)</f>
        <v>0</v>
      </c>
      <c r="M69" s="60">
        <f>SUM(M60:M68)</f>
        <v>224961065</v>
      </c>
      <c r="N69" s="166">
        <f>SUM(N61:N68)</f>
        <v>45000000</v>
      </c>
      <c r="O69" s="59">
        <f>SUM(O60:O68)</f>
        <v>391538935</v>
      </c>
      <c r="P69" s="34"/>
      <c r="Q69" s="119">
        <f>M69+N69</f>
        <v>269961065</v>
      </c>
      <c r="R69"/>
      <c r="S69" s="165"/>
      <c r="T69" s="60"/>
      <c r="U69" s="166"/>
      <c r="W69" s="105"/>
      <c r="X69" s="105"/>
      <c r="Y69" s="105"/>
      <c r="Z69" s="105"/>
      <c r="AA69" s="105"/>
      <c r="AB69" s="105"/>
      <c r="AC69" s="105"/>
      <c r="AD69" s="105"/>
      <c r="AE69" s="105"/>
      <c r="AF69" s="105"/>
      <c r="AG69" s="105"/>
      <c r="AH69" s="105"/>
      <c r="AI69" s="105"/>
      <c r="AJ69" s="105"/>
      <c r="AK69" s="105"/>
      <c r="AL69" s="105"/>
      <c r="AM69" s="105"/>
      <c r="AN69" s="105"/>
      <c r="AO69" s="105"/>
    </row>
    <row r="70" spans="1:41" s="10" customFormat="1" ht="22.5" customHeight="1" x14ac:dyDescent="0.25">
      <c r="A70" s="543" t="s">
        <v>41</v>
      </c>
      <c r="B70" s="41"/>
      <c r="C70" s="41"/>
      <c r="D70" s="41"/>
      <c r="E70" s="41"/>
      <c r="F70" s="524" t="s">
        <v>140</v>
      </c>
      <c r="G70" s="525"/>
      <c r="H70" s="525"/>
      <c r="I70" s="525"/>
      <c r="J70" s="525"/>
      <c r="K70" s="526"/>
      <c r="L70" s="175"/>
      <c r="M70" s="35"/>
      <c r="N70" s="176"/>
      <c r="O70" s="247"/>
      <c r="P70" s="52"/>
      <c r="Q70" s="126"/>
      <c r="R70"/>
      <c r="S70" s="175"/>
      <c r="T70" s="35"/>
      <c r="U70" s="176"/>
      <c r="W70" s="105"/>
      <c r="X70" s="105"/>
      <c r="Y70" s="105"/>
      <c r="Z70" s="105"/>
      <c r="AA70" s="105"/>
      <c r="AB70" s="105"/>
      <c r="AC70" s="105"/>
      <c r="AD70" s="105"/>
      <c r="AE70" s="105"/>
      <c r="AF70" s="105"/>
      <c r="AG70" s="105"/>
      <c r="AH70" s="105"/>
      <c r="AI70" s="105"/>
      <c r="AJ70" s="105"/>
      <c r="AK70" s="105"/>
      <c r="AL70" s="105"/>
      <c r="AM70" s="105"/>
      <c r="AN70" s="105"/>
      <c r="AO70" s="105"/>
    </row>
    <row r="71" spans="1:41" s="10" customFormat="1" ht="27" customHeight="1" x14ac:dyDescent="0.3">
      <c r="A71" s="522"/>
      <c r="B71" s="40"/>
      <c r="C71" s="40"/>
      <c r="D71" s="40"/>
      <c r="E71" s="40"/>
      <c r="F71" s="527" t="s">
        <v>127</v>
      </c>
      <c r="G71" s="528"/>
      <c r="H71" s="528"/>
      <c r="I71" s="528"/>
      <c r="J71" s="528"/>
      <c r="K71" s="529"/>
      <c r="L71" s="291"/>
      <c r="M71" s="27"/>
      <c r="N71" s="178"/>
      <c r="O71" s="28"/>
      <c r="P71" s="27"/>
      <c r="Q71" s="127"/>
      <c r="S71" s="177"/>
      <c r="T71" s="27"/>
      <c r="U71" s="178"/>
      <c r="W71" s="105"/>
      <c r="X71" s="105"/>
      <c r="Y71" s="105"/>
      <c r="Z71" s="105"/>
      <c r="AA71" s="105"/>
      <c r="AB71" s="105"/>
      <c r="AC71" s="105"/>
      <c r="AD71" s="105"/>
      <c r="AE71" s="105"/>
      <c r="AF71" s="105"/>
      <c r="AG71" s="105"/>
      <c r="AH71" s="105"/>
      <c r="AI71" s="105"/>
      <c r="AJ71" s="105"/>
      <c r="AK71" s="105"/>
      <c r="AL71" s="105"/>
      <c r="AM71" s="105"/>
      <c r="AN71" s="105"/>
      <c r="AO71" s="105"/>
    </row>
    <row r="72" spans="1:41" s="10" customFormat="1" ht="57" customHeight="1" x14ac:dyDescent="0.25">
      <c r="A72" s="522"/>
      <c r="B72" s="6" t="s">
        <v>91</v>
      </c>
      <c r="C72" s="6" t="s">
        <v>92</v>
      </c>
      <c r="D72" s="6" t="s">
        <v>5</v>
      </c>
      <c r="E72" s="6">
        <v>89</v>
      </c>
      <c r="F72" s="6">
        <v>6</v>
      </c>
      <c r="G72" s="14" t="s">
        <v>158</v>
      </c>
      <c r="H72" s="20" t="s">
        <v>8</v>
      </c>
      <c r="I72" s="7" t="s">
        <v>37</v>
      </c>
      <c r="J72" s="240">
        <v>20000000</v>
      </c>
      <c r="K72" s="240">
        <v>20000000</v>
      </c>
      <c r="L72" s="265"/>
      <c r="M72" s="15">
        <v>20000000</v>
      </c>
      <c r="N72" s="266"/>
      <c r="O72" s="254">
        <f>K72-M72</f>
        <v>0</v>
      </c>
      <c r="P72" s="17"/>
      <c r="Q72" s="123" t="s">
        <v>243</v>
      </c>
      <c r="S72" s="160"/>
      <c r="T72" s="15">
        <f>M72*0.85</f>
        <v>17000000</v>
      </c>
      <c r="U72" s="161"/>
      <c r="W72" s="105"/>
      <c r="X72" s="105"/>
      <c r="Y72" s="105"/>
      <c r="Z72" s="105"/>
      <c r="AA72" s="105"/>
      <c r="AB72" s="105"/>
      <c r="AC72" s="105"/>
      <c r="AD72" s="105"/>
      <c r="AE72" s="105"/>
      <c r="AF72" s="105"/>
      <c r="AG72" s="105"/>
      <c r="AH72" s="105"/>
      <c r="AI72" s="105"/>
      <c r="AJ72" s="105"/>
      <c r="AK72" s="105"/>
      <c r="AL72" s="105"/>
      <c r="AM72" s="105"/>
      <c r="AN72" s="105"/>
      <c r="AO72" s="105"/>
    </row>
    <row r="73" spans="1:41" s="10" customFormat="1" ht="52.5" customHeight="1" x14ac:dyDescent="0.3">
      <c r="A73" s="522"/>
      <c r="B73" s="6" t="s">
        <v>91</v>
      </c>
      <c r="C73" s="6" t="s">
        <v>92</v>
      </c>
      <c r="D73" s="6" t="s">
        <v>5</v>
      </c>
      <c r="E73" s="6">
        <v>89</v>
      </c>
      <c r="F73" s="6">
        <v>6</v>
      </c>
      <c r="G73" s="14" t="s">
        <v>159</v>
      </c>
      <c r="H73" s="20" t="s">
        <v>12</v>
      </c>
      <c r="I73" s="7" t="s">
        <v>37</v>
      </c>
      <c r="J73" s="301">
        <v>11200000</v>
      </c>
      <c r="K73" s="301">
        <v>11200000</v>
      </c>
      <c r="L73" s="265"/>
      <c r="M73" s="306">
        <v>11200000</v>
      </c>
      <c r="N73" s="266"/>
      <c r="O73" s="254">
        <f>K73-M73</f>
        <v>0</v>
      </c>
      <c r="P73" s="17"/>
      <c r="Q73" s="127"/>
      <c r="S73" s="160"/>
      <c r="T73" s="15">
        <f>M73*0.85</f>
        <v>9520000</v>
      </c>
      <c r="U73" s="161"/>
      <c r="W73" s="105"/>
      <c r="X73" s="105"/>
      <c r="Y73" s="105"/>
      <c r="Z73" s="105"/>
      <c r="AA73" s="105"/>
      <c r="AB73" s="105"/>
      <c r="AC73" s="105"/>
      <c r="AD73" s="105"/>
      <c r="AE73" s="105"/>
      <c r="AF73" s="105"/>
      <c r="AG73" s="105"/>
      <c r="AH73" s="105"/>
      <c r="AI73" s="105"/>
      <c r="AJ73" s="105"/>
      <c r="AK73" s="105"/>
      <c r="AL73" s="105"/>
      <c r="AM73" s="105"/>
      <c r="AN73" s="105"/>
      <c r="AO73" s="105"/>
    </row>
    <row r="74" spans="1:41" s="10" customFormat="1" ht="50.25" customHeight="1" x14ac:dyDescent="0.25">
      <c r="A74" s="522"/>
      <c r="B74" s="78" t="s">
        <v>98</v>
      </c>
      <c r="C74" s="78" t="s">
        <v>92</v>
      </c>
      <c r="D74" s="78" t="s">
        <v>5</v>
      </c>
      <c r="E74" s="78">
        <v>89</v>
      </c>
      <c r="F74" s="81">
        <v>6</v>
      </c>
      <c r="G74" s="79" t="s">
        <v>192</v>
      </c>
      <c r="H74" s="80"/>
      <c r="I74" s="80" t="s">
        <v>38</v>
      </c>
      <c r="J74" s="240"/>
      <c r="K74" s="240"/>
      <c r="L74" s="265"/>
      <c r="M74" s="15"/>
      <c r="N74" s="266"/>
      <c r="O74" s="254"/>
      <c r="P74" s="17"/>
      <c r="Q74" s="128"/>
      <c r="S74" s="160"/>
      <c r="T74" s="15">
        <f>M74*0.85</f>
        <v>0</v>
      </c>
      <c r="U74" s="161"/>
      <c r="W74" s="105"/>
      <c r="X74" s="105"/>
      <c r="Y74" s="105"/>
      <c r="Z74" s="105"/>
      <c r="AA74" s="105"/>
      <c r="AB74" s="105"/>
      <c r="AC74" s="105"/>
      <c r="AD74" s="105"/>
      <c r="AE74" s="105"/>
      <c r="AF74" s="105"/>
      <c r="AG74" s="105"/>
      <c r="AH74" s="105"/>
      <c r="AI74" s="105"/>
      <c r="AJ74" s="105"/>
      <c r="AK74" s="105"/>
      <c r="AL74" s="105"/>
      <c r="AM74" s="105"/>
      <c r="AN74" s="105"/>
      <c r="AO74" s="105"/>
    </row>
    <row r="75" spans="1:41" ht="22.5" customHeight="1" x14ac:dyDescent="0.3">
      <c r="A75" s="522"/>
      <c r="B75" s="533"/>
      <c r="C75" s="534"/>
      <c r="D75" s="534"/>
      <c r="E75" s="534"/>
      <c r="F75" s="527" t="s">
        <v>128</v>
      </c>
      <c r="G75" s="528"/>
      <c r="H75" s="528"/>
      <c r="I75" s="528"/>
      <c r="J75" s="528"/>
      <c r="K75" s="529"/>
      <c r="L75" s="260"/>
      <c r="M75" s="19"/>
      <c r="N75" s="261"/>
      <c r="O75" s="16"/>
      <c r="P75" s="17"/>
      <c r="Q75" s="129"/>
      <c r="R75" s="8"/>
      <c r="S75" s="162"/>
      <c r="T75" s="17"/>
      <c r="U75" s="163"/>
    </row>
    <row r="76" spans="1:41" ht="71.25" customHeight="1" x14ac:dyDescent="0.3">
      <c r="A76" s="522"/>
      <c r="B76" s="6" t="s">
        <v>91</v>
      </c>
      <c r="C76" s="6" t="s">
        <v>92</v>
      </c>
      <c r="D76" s="6" t="s">
        <v>100</v>
      </c>
      <c r="E76" s="71">
        <v>96</v>
      </c>
      <c r="F76" s="6">
        <f>F73</f>
        <v>6</v>
      </c>
      <c r="G76" s="14" t="s">
        <v>157</v>
      </c>
      <c r="H76" s="20" t="s">
        <v>8</v>
      </c>
      <c r="I76" s="7" t="s">
        <v>38</v>
      </c>
      <c r="J76" s="240">
        <v>35400000</v>
      </c>
      <c r="K76" s="240">
        <v>18000000</v>
      </c>
      <c r="L76" s="258"/>
      <c r="M76" s="18">
        <v>18000000</v>
      </c>
      <c r="N76" s="259"/>
      <c r="O76" s="254">
        <f>K76-M76</f>
        <v>0</v>
      </c>
      <c r="P76" s="17"/>
      <c r="Q76" s="128" t="s">
        <v>224</v>
      </c>
      <c r="R76" s="8"/>
      <c r="S76" s="160"/>
      <c r="T76" s="15">
        <f>M76*0.85</f>
        <v>15300000</v>
      </c>
      <c r="U76" s="161"/>
    </row>
    <row r="77" spans="1:41" ht="155.25" customHeight="1" x14ac:dyDescent="0.3">
      <c r="A77" s="522"/>
      <c r="B77" s="6" t="s">
        <v>98</v>
      </c>
      <c r="C77" s="6" t="s">
        <v>92</v>
      </c>
      <c r="D77" s="6" t="s">
        <v>100</v>
      </c>
      <c r="E77" s="71">
        <v>99</v>
      </c>
      <c r="F77" s="6">
        <v>6</v>
      </c>
      <c r="G77" s="14" t="s">
        <v>141</v>
      </c>
      <c r="H77" s="20" t="s">
        <v>9</v>
      </c>
      <c r="I77" s="7" t="s">
        <v>38</v>
      </c>
      <c r="J77" s="240">
        <v>445000000</v>
      </c>
      <c r="K77" s="240">
        <v>380000000</v>
      </c>
      <c r="L77" s="160"/>
      <c r="M77" s="15">
        <v>0</v>
      </c>
      <c r="N77" s="161">
        <f>26032570+21000000</f>
        <v>47032570</v>
      </c>
      <c r="O77" s="254">
        <f>K77-N77</f>
        <v>332967430</v>
      </c>
      <c r="P77" s="70">
        <f>26032570+21000000</f>
        <v>47032570</v>
      </c>
      <c r="Q77" s="128" t="s">
        <v>229</v>
      </c>
      <c r="R77" s="8"/>
      <c r="S77" s="160"/>
      <c r="T77" s="15">
        <f>M77*0.85</f>
        <v>0</v>
      </c>
      <c r="U77" s="161">
        <f>N77*0.6</f>
        <v>28219542</v>
      </c>
    </row>
    <row r="78" spans="1:41" ht="50.25" customHeight="1" x14ac:dyDescent="0.3">
      <c r="A78" s="522"/>
      <c r="B78" s="6" t="s">
        <v>91</v>
      </c>
      <c r="C78" s="6" t="s">
        <v>92</v>
      </c>
      <c r="D78" s="6" t="s">
        <v>100</v>
      </c>
      <c r="E78" s="71">
        <v>99</v>
      </c>
      <c r="F78" s="12">
        <v>6</v>
      </c>
      <c r="G78" s="14" t="s">
        <v>160</v>
      </c>
      <c r="H78" s="7"/>
      <c r="I78" s="7" t="s">
        <v>38</v>
      </c>
      <c r="J78" s="240">
        <v>10000000</v>
      </c>
      <c r="K78" s="240">
        <v>6000000</v>
      </c>
      <c r="L78" s="160"/>
      <c r="M78" s="15">
        <v>5000000</v>
      </c>
      <c r="N78" s="161"/>
      <c r="O78" s="254"/>
      <c r="P78" s="17"/>
      <c r="Q78" s="128" t="s">
        <v>225</v>
      </c>
      <c r="R78" s="8"/>
      <c r="S78" s="160"/>
      <c r="T78" s="15">
        <f>M78*0.85</f>
        <v>4250000</v>
      </c>
      <c r="U78" s="161"/>
    </row>
    <row r="79" spans="1:41" s="10" customFormat="1" ht="93.75" customHeight="1" x14ac:dyDescent="0.25">
      <c r="A79" s="522"/>
      <c r="B79" s="6" t="s">
        <v>91</v>
      </c>
      <c r="C79" s="6" t="s">
        <v>92</v>
      </c>
      <c r="D79" s="6" t="s">
        <v>100</v>
      </c>
      <c r="E79" s="71">
        <v>99</v>
      </c>
      <c r="F79" s="12">
        <v>6</v>
      </c>
      <c r="G79" s="74" t="s">
        <v>161</v>
      </c>
      <c r="H79" s="7"/>
      <c r="I79" s="7" t="s">
        <v>38</v>
      </c>
      <c r="J79" s="240">
        <v>100000000</v>
      </c>
      <c r="K79" s="240">
        <v>60000000</v>
      </c>
      <c r="L79" s="160"/>
      <c r="M79" s="15">
        <f>3000000+461065+6538935+50000000</f>
        <v>60000000</v>
      </c>
      <c r="N79" s="161"/>
      <c r="O79" s="254">
        <f>K79-M79</f>
        <v>0</v>
      </c>
      <c r="P79" s="70">
        <f>6538935+50000000</f>
        <v>56538935</v>
      </c>
      <c r="Q79" s="128" t="s">
        <v>230</v>
      </c>
      <c r="R79" s="8"/>
      <c r="S79" s="160"/>
      <c r="T79" s="15">
        <f>M79*0.85</f>
        <v>51000000</v>
      </c>
      <c r="U79" s="161"/>
      <c r="W79" s="105"/>
      <c r="X79" s="105"/>
      <c r="Y79" s="105"/>
      <c r="Z79" s="105"/>
      <c r="AA79" s="105"/>
      <c r="AB79" s="105"/>
      <c r="AC79" s="105"/>
      <c r="AD79" s="105"/>
      <c r="AE79" s="105"/>
      <c r="AF79" s="105"/>
      <c r="AG79" s="105"/>
      <c r="AH79" s="105"/>
      <c r="AI79" s="105"/>
      <c r="AJ79" s="105"/>
      <c r="AK79" s="105"/>
      <c r="AL79" s="105"/>
      <c r="AM79" s="105"/>
      <c r="AN79" s="105"/>
      <c r="AO79" s="105"/>
    </row>
    <row r="80" spans="1:41" s="10" customFormat="1" ht="15.75" thickBot="1" x14ac:dyDescent="0.3">
      <c r="A80" s="523"/>
      <c r="B80" s="61"/>
      <c r="C80" s="61"/>
      <c r="D80" s="61"/>
      <c r="E80" s="61"/>
      <c r="F80" s="58" t="s">
        <v>47</v>
      </c>
      <c r="G80" s="62" t="s">
        <v>81</v>
      </c>
      <c r="H80" s="58"/>
      <c r="I80" s="58"/>
      <c r="J80" s="242">
        <f t="shared" ref="J80:O80" si="10">SUM(J72:J79)</f>
        <v>621600000</v>
      </c>
      <c r="K80" s="251">
        <f t="shared" si="10"/>
        <v>495200000</v>
      </c>
      <c r="L80" s="165">
        <f t="shared" si="10"/>
        <v>0</v>
      </c>
      <c r="M80" s="60">
        <f t="shared" si="10"/>
        <v>114200000</v>
      </c>
      <c r="N80" s="166">
        <f t="shared" si="10"/>
        <v>47032570</v>
      </c>
      <c r="O80" s="59">
        <f t="shared" si="10"/>
        <v>332967430</v>
      </c>
      <c r="P80" s="34"/>
      <c r="Q80" s="119"/>
      <c r="R80"/>
      <c r="S80" s="165"/>
      <c r="T80" s="60"/>
      <c r="U80" s="166"/>
      <c r="W80" s="105"/>
      <c r="X80" s="105"/>
      <c r="Y80" s="105"/>
      <c r="Z80" s="105"/>
      <c r="AA80" s="105"/>
      <c r="AB80" s="105"/>
      <c r="AC80" s="105"/>
      <c r="AD80" s="105"/>
      <c r="AE80" s="105"/>
      <c r="AF80" s="105"/>
      <c r="AG80" s="105"/>
      <c r="AH80" s="105"/>
      <c r="AI80" s="105"/>
      <c r="AJ80" s="105"/>
      <c r="AK80" s="105"/>
      <c r="AL80" s="105"/>
      <c r="AM80" s="105"/>
      <c r="AN80" s="105"/>
      <c r="AO80" s="105"/>
    </row>
    <row r="81" spans="1:41" s="10" customFormat="1" ht="24.95" customHeight="1" x14ac:dyDescent="0.25">
      <c r="A81" s="548" t="s">
        <v>41</v>
      </c>
      <c r="B81" s="42"/>
      <c r="C81" s="42"/>
      <c r="D81" s="42"/>
      <c r="E81" s="42"/>
      <c r="F81" s="524" t="s">
        <v>65</v>
      </c>
      <c r="G81" s="525"/>
      <c r="H81" s="525"/>
      <c r="I81" s="525"/>
      <c r="J81" s="525"/>
      <c r="K81" s="526"/>
      <c r="L81" s="175"/>
      <c r="M81" s="35"/>
      <c r="N81" s="176"/>
      <c r="O81" s="247"/>
      <c r="P81" s="52"/>
      <c r="Q81" s="126"/>
      <c r="R81"/>
      <c r="S81" s="175"/>
      <c r="T81" s="35"/>
      <c r="U81" s="176"/>
      <c r="W81" s="105"/>
      <c r="X81" s="105"/>
      <c r="Y81" s="105"/>
      <c r="Z81" s="105"/>
      <c r="AA81" s="105"/>
      <c r="AB81" s="105"/>
      <c r="AC81" s="105"/>
      <c r="AD81" s="105"/>
      <c r="AE81" s="105"/>
      <c r="AF81" s="105"/>
      <c r="AG81" s="105"/>
      <c r="AH81" s="105"/>
      <c r="AI81" s="105"/>
      <c r="AJ81" s="105"/>
      <c r="AK81" s="105"/>
      <c r="AL81" s="105"/>
      <c r="AM81" s="105"/>
      <c r="AN81" s="105"/>
      <c r="AO81" s="105"/>
    </row>
    <row r="82" spans="1:41" s="10" customFormat="1" ht="24.75" customHeight="1" x14ac:dyDescent="0.3">
      <c r="A82" s="549"/>
      <c r="B82" s="533"/>
      <c r="C82" s="534"/>
      <c r="D82" s="534"/>
      <c r="E82" s="534"/>
      <c r="F82" s="527" t="s">
        <v>113</v>
      </c>
      <c r="G82" s="528"/>
      <c r="H82" s="528"/>
      <c r="I82" s="528"/>
      <c r="J82" s="528"/>
      <c r="K82" s="529"/>
      <c r="L82" s="177"/>
      <c r="M82" s="27"/>
      <c r="N82" s="178"/>
      <c r="O82" s="28"/>
      <c r="P82" s="27"/>
      <c r="Q82" s="127"/>
      <c r="S82" s="177"/>
      <c r="T82" s="27"/>
      <c r="U82" s="178"/>
      <c r="W82" s="105"/>
      <c r="X82" s="105"/>
      <c r="Y82" s="105"/>
      <c r="Z82" s="105"/>
      <c r="AA82" s="105"/>
      <c r="AB82" s="105"/>
      <c r="AC82" s="105"/>
      <c r="AD82" s="105"/>
      <c r="AE82" s="105"/>
      <c r="AF82" s="105"/>
      <c r="AG82" s="105"/>
      <c r="AH82" s="105"/>
      <c r="AI82" s="105"/>
      <c r="AJ82" s="105"/>
      <c r="AK82" s="105"/>
      <c r="AL82" s="105"/>
      <c r="AM82" s="105"/>
      <c r="AN82" s="105"/>
      <c r="AO82" s="105"/>
    </row>
    <row r="83" spans="1:41" s="10" customFormat="1" ht="36" customHeight="1" x14ac:dyDescent="0.25">
      <c r="A83" s="549"/>
      <c r="B83" s="6" t="s">
        <v>91</v>
      </c>
      <c r="C83" s="6" t="s">
        <v>92</v>
      </c>
      <c r="D83" s="6" t="s">
        <v>6</v>
      </c>
      <c r="E83" s="71">
        <v>113</v>
      </c>
      <c r="F83" s="6">
        <v>7</v>
      </c>
      <c r="G83" s="14" t="s">
        <v>50</v>
      </c>
      <c r="H83" s="20" t="s">
        <v>20</v>
      </c>
      <c r="I83" s="7" t="s">
        <v>38</v>
      </c>
      <c r="J83" s="240">
        <f>100800000</f>
        <v>100800000</v>
      </c>
      <c r="K83" s="240">
        <v>100800000</v>
      </c>
      <c r="L83" s="160"/>
      <c r="M83" s="15">
        <f>60000000+20000000</f>
        <v>80000000</v>
      </c>
      <c r="N83" s="161"/>
      <c r="O83" s="254">
        <f>K83-M83</f>
        <v>20800000</v>
      </c>
      <c r="P83" s="70">
        <f>20000000</f>
        <v>20000000</v>
      </c>
      <c r="Q83" s="530" t="s">
        <v>231</v>
      </c>
      <c r="S83" s="160"/>
      <c r="T83" s="15">
        <f>M83*0.85</f>
        <v>68000000</v>
      </c>
      <c r="U83" s="161"/>
      <c r="W83" s="105"/>
      <c r="X83" s="105"/>
      <c r="Y83" s="105"/>
      <c r="Z83" s="105"/>
      <c r="AA83" s="105"/>
      <c r="AB83" s="105"/>
      <c r="AC83" s="105"/>
      <c r="AD83" s="105"/>
      <c r="AE83" s="105"/>
      <c r="AF83" s="105"/>
      <c r="AG83" s="105"/>
      <c r="AH83" s="105"/>
      <c r="AI83" s="105"/>
      <c r="AJ83" s="105"/>
      <c r="AK83" s="105"/>
      <c r="AL83" s="105"/>
      <c r="AM83" s="105"/>
      <c r="AN83" s="105"/>
      <c r="AO83" s="105"/>
    </row>
    <row r="84" spans="1:41" s="10" customFormat="1" ht="84.75" customHeight="1" x14ac:dyDescent="0.25">
      <c r="A84" s="549"/>
      <c r="B84" s="6" t="s">
        <v>98</v>
      </c>
      <c r="C84" s="6" t="s">
        <v>92</v>
      </c>
      <c r="D84" s="6" t="s">
        <v>6</v>
      </c>
      <c r="E84" s="71">
        <v>113</v>
      </c>
      <c r="F84" s="6">
        <v>7</v>
      </c>
      <c r="G84" s="14" t="s">
        <v>51</v>
      </c>
      <c r="H84" s="20" t="s">
        <v>21</v>
      </c>
      <c r="I84" s="7" t="s">
        <v>38</v>
      </c>
      <c r="J84" s="240">
        <v>41000000</v>
      </c>
      <c r="K84" s="240">
        <v>41000000</v>
      </c>
      <c r="L84" s="160"/>
      <c r="M84" s="15"/>
      <c r="N84" s="161">
        <f>41000000-21000000</f>
        <v>20000000</v>
      </c>
      <c r="O84" s="254">
        <f>K84-N84</f>
        <v>21000000</v>
      </c>
      <c r="P84" s="70">
        <v>-21000000</v>
      </c>
      <c r="Q84" s="551"/>
      <c r="S84" s="160"/>
      <c r="T84" s="15">
        <f>M84*0.85</f>
        <v>0</v>
      </c>
      <c r="U84" s="161">
        <f>N84*0.6</f>
        <v>12000000</v>
      </c>
      <c r="W84" s="105"/>
      <c r="X84" s="105"/>
      <c r="Y84" s="105"/>
      <c r="Z84" s="105"/>
      <c r="AA84" s="105"/>
      <c r="AB84" s="105"/>
      <c r="AC84" s="105"/>
      <c r="AD84" s="105"/>
      <c r="AE84" s="105"/>
      <c r="AF84" s="105"/>
      <c r="AG84" s="105"/>
      <c r="AH84" s="105"/>
      <c r="AI84" s="105"/>
      <c r="AJ84" s="105"/>
      <c r="AK84" s="105"/>
      <c r="AL84" s="105"/>
      <c r="AM84" s="105"/>
      <c r="AN84" s="105"/>
      <c r="AO84" s="105"/>
    </row>
    <row r="85" spans="1:41" ht="28.5" customHeight="1" x14ac:dyDescent="0.3">
      <c r="A85" s="549"/>
      <c r="B85" s="533"/>
      <c r="C85" s="534"/>
      <c r="D85" s="534"/>
      <c r="E85" s="534"/>
      <c r="F85" s="546" t="s">
        <v>142</v>
      </c>
      <c r="G85" s="547"/>
      <c r="H85" s="547"/>
      <c r="I85" s="547"/>
      <c r="J85" s="547"/>
      <c r="K85" s="552"/>
      <c r="L85" s="162"/>
      <c r="M85" s="17"/>
      <c r="N85" s="163"/>
      <c r="O85" s="28"/>
      <c r="P85" s="27"/>
      <c r="Q85" s="127"/>
      <c r="R85" s="10"/>
      <c r="S85" s="177"/>
      <c r="T85" s="27"/>
      <c r="U85" s="178"/>
    </row>
    <row r="86" spans="1:41" ht="44.25" customHeight="1" x14ac:dyDescent="0.3">
      <c r="A86" s="549"/>
      <c r="B86" s="6" t="s">
        <v>91</v>
      </c>
      <c r="C86" s="6" t="s">
        <v>92</v>
      </c>
      <c r="D86" s="6" t="s">
        <v>101</v>
      </c>
      <c r="E86" s="71">
        <v>113</v>
      </c>
      <c r="F86" s="6">
        <v>7</v>
      </c>
      <c r="G86" s="14" t="s">
        <v>143</v>
      </c>
      <c r="H86" s="7"/>
      <c r="I86" s="7" t="s">
        <v>38</v>
      </c>
      <c r="J86" s="240">
        <v>140900000</v>
      </c>
      <c r="K86" s="240">
        <v>140900000</v>
      </c>
      <c r="L86" s="160"/>
      <c r="M86" s="15">
        <f>50000000</f>
        <v>50000000</v>
      </c>
      <c r="N86" s="161"/>
      <c r="O86" s="254">
        <f>K86-N86</f>
        <v>140900000</v>
      </c>
      <c r="P86" s="27"/>
      <c r="Q86" s="530" t="s">
        <v>204</v>
      </c>
      <c r="R86" s="10"/>
      <c r="S86" s="160"/>
      <c r="T86" s="15">
        <f>M86*0.85</f>
        <v>42500000</v>
      </c>
      <c r="U86" s="161"/>
    </row>
    <row r="87" spans="1:41" ht="43.5" customHeight="1" x14ac:dyDescent="0.3">
      <c r="A87" s="549"/>
      <c r="B87" s="6" t="s">
        <v>98</v>
      </c>
      <c r="C87" s="6" t="s">
        <v>92</v>
      </c>
      <c r="D87" s="6" t="s">
        <v>101</v>
      </c>
      <c r="E87" s="71">
        <v>113</v>
      </c>
      <c r="F87" s="6">
        <v>7</v>
      </c>
      <c r="G87" s="14" t="s">
        <v>144</v>
      </c>
      <c r="H87" s="7"/>
      <c r="I87" s="7" t="s">
        <v>38</v>
      </c>
      <c r="J87" s="240">
        <v>157550000</v>
      </c>
      <c r="K87" s="240">
        <v>157550000</v>
      </c>
      <c r="L87" s="160"/>
      <c r="M87" s="15"/>
      <c r="N87" s="161">
        <f>30000000</f>
        <v>30000000</v>
      </c>
      <c r="O87" s="254">
        <f>K87-N87</f>
        <v>127550000</v>
      </c>
      <c r="P87" s="27"/>
      <c r="Q87" s="553"/>
      <c r="R87" s="11"/>
      <c r="S87" s="160"/>
      <c r="T87" s="15">
        <f>M87*0.85</f>
        <v>0</v>
      </c>
      <c r="U87" s="161">
        <f>N87*0.6</f>
        <v>18000000</v>
      </c>
    </row>
    <row r="88" spans="1:41" ht="17.25" thickBot="1" x14ac:dyDescent="0.35">
      <c r="A88" s="550"/>
      <c r="B88" s="63"/>
      <c r="C88" s="63"/>
      <c r="D88" s="63"/>
      <c r="E88" s="63"/>
      <c r="F88" s="58" t="s">
        <v>49</v>
      </c>
      <c r="G88" s="62" t="s">
        <v>82</v>
      </c>
      <c r="H88" s="58"/>
      <c r="I88" s="58"/>
      <c r="J88" s="242">
        <f t="shared" ref="J88:O88" si="11">SUM(J83:J87)</f>
        <v>440250000</v>
      </c>
      <c r="K88" s="251">
        <f t="shared" si="11"/>
        <v>440250000</v>
      </c>
      <c r="L88" s="165">
        <f t="shared" si="11"/>
        <v>0</v>
      </c>
      <c r="M88" s="60">
        <f t="shared" si="11"/>
        <v>130000000</v>
      </c>
      <c r="N88" s="166">
        <f t="shared" si="11"/>
        <v>50000000</v>
      </c>
      <c r="O88" s="59">
        <f t="shared" si="11"/>
        <v>310250000</v>
      </c>
      <c r="P88" s="34"/>
      <c r="Q88" s="119"/>
      <c r="S88" s="165"/>
      <c r="T88" s="60"/>
      <c r="U88" s="166"/>
    </row>
    <row r="89" spans="1:41" ht="24.95" customHeight="1" x14ac:dyDescent="0.3">
      <c r="A89" s="548" t="s">
        <v>41</v>
      </c>
      <c r="B89" s="42"/>
      <c r="C89" s="42"/>
      <c r="D89" s="42"/>
      <c r="E89" s="42"/>
      <c r="F89" s="524" t="s">
        <v>64</v>
      </c>
      <c r="G89" s="525"/>
      <c r="H89" s="525"/>
      <c r="I89" s="525"/>
      <c r="J89" s="525"/>
      <c r="K89" s="526"/>
      <c r="L89" s="156"/>
      <c r="M89" s="32"/>
      <c r="N89" s="157"/>
      <c r="O89" s="83"/>
      <c r="P89" s="45"/>
      <c r="Q89" s="117"/>
      <c r="R89" s="2"/>
      <c r="S89" s="156"/>
      <c r="T89" s="32"/>
      <c r="U89" s="157"/>
    </row>
    <row r="90" spans="1:41" ht="26.25" customHeight="1" x14ac:dyDescent="0.3">
      <c r="A90" s="549"/>
      <c r="B90" s="533"/>
      <c r="C90" s="534"/>
      <c r="D90" s="534"/>
      <c r="E90" s="534"/>
      <c r="F90" s="527" t="s">
        <v>114</v>
      </c>
      <c r="G90" s="528"/>
      <c r="H90" s="528"/>
      <c r="I90" s="528"/>
      <c r="J90" s="528"/>
      <c r="K90" s="529"/>
      <c r="L90" s="162"/>
      <c r="M90" s="17"/>
      <c r="N90" s="163"/>
      <c r="O90" s="16"/>
      <c r="P90" s="17"/>
      <c r="Q90" s="118"/>
      <c r="R90" s="2"/>
      <c r="S90" s="162"/>
      <c r="T90" s="17"/>
      <c r="U90" s="163"/>
    </row>
    <row r="91" spans="1:41" ht="45" customHeight="1" x14ac:dyDescent="0.3">
      <c r="A91" s="549"/>
      <c r="B91" s="6" t="s">
        <v>89</v>
      </c>
      <c r="C91" s="6" t="s">
        <v>93</v>
      </c>
      <c r="D91" s="6" t="s">
        <v>102</v>
      </c>
      <c r="E91" s="6">
        <v>119</v>
      </c>
      <c r="F91" s="6">
        <v>8</v>
      </c>
      <c r="G91" s="14" t="s">
        <v>162</v>
      </c>
      <c r="H91" s="20" t="s">
        <v>22</v>
      </c>
      <c r="I91" s="7" t="s">
        <v>36</v>
      </c>
      <c r="J91" s="240">
        <v>40000000</v>
      </c>
      <c r="K91" s="240">
        <v>35000000</v>
      </c>
      <c r="L91" s="160">
        <v>35000000</v>
      </c>
      <c r="M91" s="15"/>
      <c r="N91" s="161"/>
      <c r="O91" s="254">
        <f>K91-L91</f>
        <v>0</v>
      </c>
      <c r="P91" s="17"/>
      <c r="Q91" s="118"/>
      <c r="R91" s="2"/>
      <c r="S91" s="160">
        <f>L91*0.85</f>
        <v>29750000</v>
      </c>
      <c r="T91" s="15"/>
      <c r="U91" s="161"/>
    </row>
    <row r="92" spans="1:41" s="10" customFormat="1" ht="44.25" customHeight="1" x14ac:dyDescent="0.25">
      <c r="A92" s="549"/>
      <c r="B92" s="6" t="s">
        <v>89</v>
      </c>
      <c r="C92" s="6" t="s">
        <v>93</v>
      </c>
      <c r="D92" s="6" t="s">
        <v>102</v>
      </c>
      <c r="E92" s="6">
        <v>119</v>
      </c>
      <c r="F92" s="6">
        <v>8</v>
      </c>
      <c r="G92" s="14" t="s">
        <v>163</v>
      </c>
      <c r="H92" s="20" t="s">
        <v>23</v>
      </c>
      <c r="I92" s="7" t="s">
        <v>38</v>
      </c>
      <c r="J92" s="240">
        <v>46000000</v>
      </c>
      <c r="K92" s="240">
        <v>42000000</v>
      </c>
      <c r="L92" s="160">
        <v>22907042</v>
      </c>
      <c r="M92" s="15"/>
      <c r="N92" s="161"/>
      <c r="O92" s="254">
        <f>K92-L92</f>
        <v>19092958</v>
      </c>
      <c r="P92" s="17"/>
      <c r="Q92" s="118"/>
      <c r="R92" s="8"/>
      <c r="S92" s="160">
        <f>L92*0.85</f>
        <v>19470985.699999999</v>
      </c>
      <c r="T92" s="15"/>
      <c r="U92" s="161"/>
      <c r="W92" s="105"/>
      <c r="X92" s="105"/>
      <c r="Y92" s="105"/>
      <c r="Z92" s="105"/>
      <c r="AA92" s="105"/>
      <c r="AB92" s="105"/>
      <c r="AC92" s="105"/>
      <c r="AD92" s="105"/>
      <c r="AE92" s="105"/>
      <c r="AF92" s="105"/>
      <c r="AG92" s="105"/>
      <c r="AH92" s="105"/>
      <c r="AI92" s="105"/>
      <c r="AJ92" s="105"/>
      <c r="AK92" s="105"/>
      <c r="AL92" s="105"/>
      <c r="AM92" s="105"/>
      <c r="AN92" s="105"/>
      <c r="AO92" s="105"/>
    </row>
    <row r="93" spans="1:41" ht="24" customHeight="1" x14ac:dyDescent="0.3">
      <c r="A93" s="549"/>
      <c r="B93" s="533"/>
      <c r="C93" s="534"/>
      <c r="D93" s="534"/>
      <c r="E93" s="534"/>
      <c r="F93" s="527" t="s">
        <v>115</v>
      </c>
      <c r="G93" s="528"/>
      <c r="H93" s="528"/>
      <c r="I93" s="528"/>
      <c r="J93" s="528"/>
      <c r="K93" s="529"/>
      <c r="L93" s="162"/>
      <c r="M93" s="17"/>
      <c r="N93" s="163"/>
      <c r="O93" s="16"/>
      <c r="P93" s="17"/>
      <c r="Q93" s="118"/>
      <c r="R93" s="8"/>
      <c r="S93" s="162"/>
      <c r="T93" s="17"/>
      <c r="U93" s="163"/>
    </row>
    <row r="94" spans="1:41" ht="75.75" customHeight="1" x14ac:dyDescent="0.3">
      <c r="A94" s="549"/>
      <c r="B94" s="6" t="s">
        <v>89</v>
      </c>
      <c r="C94" s="6" t="s">
        <v>93</v>
      </c>
      <c r="D94" s="6" t="s">
        <v>103</v>
      </c>
      <c r="E94" s="6">
        <v>118</v>
      </c>
      <c r="F94" s="6">
        <v>8</v>
      </c>
      <c r="G94" s="14" t="s">
        <v>164</v>
      </c>
      <c r="H94" s="20" t="s">
        <v>24</v>
      </c>
      <c r="I94" s="7" t="s">
        <v>37</v>
      </c>
      <c r="J94" s="240">
        <v>16000000</v>
      </c>
      <c r="K94" s="240">
        <v>16000000</v>
      </c>
      <c r="L94" s="160">
        <v>16000000</v>
      </c>
      <c r="M94" s="15"/>
      <c r="N94" s="161"/>
      <c r="O94" s="254">
        <f>K94-L94</f>
        <v>0</v>
      </c>
      <c r="P94" s="17"/>
      <c r="Q94" s="118"/>
      <c r="R94" s="2"/>
      <c r="S94" s="160">
        <f>L94*0.85</f>
        <v>13600000</v>
      </c>
      <c r="T94" s="15"/>
      <c r="U94" s="161"/>
    </row>
    <row r="95" spans="1:41" ht="40.5" customHeight="1" x14ac:dyDescent="0.3">
      <c r="A95" s="549"/>
      <c r="B95" s="6" t="s">
        <v>89</v>
      </c>
      <c r="C95" s="6" t="s">
        <v>93</v>
      </c>
      <c r="D95" s="6" t="s">
        <v>103</v>
      </c>
      <c r="E95" s="6">
        <v>118</v>
      </c>
      <c r="F95" s="6">
        <v>8</v>
      </c>
      <c r="G95" s="14" t="s">
        <v>165</v>
      </c>
      <c r="H95" s="20" t="s">
        <v>25</v>
      </c>
      <c r="I95" s="7" t="s">
        <v>38</v>
      </c>
      <c r="J95" s="240">
        <v>16500000</v>
      </c>
      <c r="K95" s="240">
        <v>15000000</v>
      </c>
      <c r="L95" s="160">
        <v>15000000</v>
      </c>
      <c r="M95" s="15"/>
      <c r="N95" s="161"/>
      <c r="O95" s="254">
        <f>K95-L95</f>
        <v>0</v>
      </c>
      <c r="P95" s="17"/>
      <c r="Q95" s="118"/>
      <c r="R95" s="2"/>
      <c r="S95" s="160">
        <f>L95*0.85</f>
        <v>12750000</v>
      </c>
      <c r="T95" s="15"/>
      <c r="U95" s="161"/>
    </row>
    <row r="96" spans="1:41" ht="17.25" thickBot="1" x14ac:dyDescent="0.35">
      <c r="A96" s="550"/>
      <c r="B96" s="63"/>
      <c r="C96" s="63"/>
      <c r="D96" s="63"/>
      <c r="E96" s="63"/>
      <c r="F96" s="58" t="s">
        <v>52</v>
      </c>
      <c r="G96" s="62" t="s">
        <v>83</v>
      </c>
      <c r="H96" s="58"/>
      <c r="I96" s="58"/>
      <c r="J96" s="242">
        <f t="shared" ref="J96:O96" si="12">SUM(J91:J95)</f>
        <v>118500000</v>
      </c>
      <c r="K96" s="251">
        <f>SUM(K91:K95)</f>
        <v>108000000</v>
      </c>
      <c r="L96" s="165">
        <f t="shared" si="12"/>
        <v>88907042</v>
      </c>
      <c r="M96" s="60">
        <f t="shared" si="12"/>
        <v>0</v>
      </c>
      <c r="N96" s="166">
        <f t="shared" si="12"/>
        <v>0</v>
      </c>
      <c r="O96" s="59">
        <f t="shared" si="12"/>
        <v>19092958</v>
      </c>
      <c r="P96" s="34"/>
      <c r="Q96" s="119"/>
      <c r="R96" s="4"/>
      <c r="S96" s="165"/>
      <c r="T96" s="60"/>
      <c r="U96" s="166"/>
    </row>
    <row r="97" spans="1:21" ht="17.25" customHeight="1" x14ac:dyDescent="0.3">
      <c r="F97" s="554" t="s">
        <v>125</v>
      </c>
      <c r="G97" s="555"/>
      <c r="H97" s="555"/>
      <c r="I97" s="556"/>
      <c r="J97" s="246">
        <f t="shared" ref="J97:O97" si="13">J31+J39+J50+J58+J69+J80+J88+J96</f>
        <v>5484493732.469512</v>
      </c>
      <c r="K97" s="252">
        <f t="shared" si="13"/>
        <v>4564231000</v>
      </c>
      <c r="L97" s="185">
        <f t="shared" si="13"/>
        <v>1537503560</v>
      </c>
      <c r="M97" s="48">
        <f t="shared" si="13"/>
        <v>550961065</v>
      </c>
      <c r="N97" s="267">
        <f t="shared" si="13"/>
        <v>142032570</v>
      </c>
      <c r="O97" s="218">
        <f t="shared" si="13"/>
        <v>2382733805</v>
      </c>
      <c r="P97" s="132">
        <f>SUM(P20:P96)</f>
        <v>0</v>
      </c>
      <c r="S97" s="179"/>
      <c r="T97" s="36"/>
      <c r="U97" s="180"/>
    </row>
    <row r="98" spans="1:21" ht="24" customHeight="1" x14ac:dyDescent="0.3">
      <c r="F98" s="50"/>
      <c r="G98" s="50"/>
      <c r="J98" s="31"/>
      <c r="K98" s="276"/>
      <c r="L98" s="557">
        <f>L97+M97+N97</f>
        <v>2230497195</v>
      </c>
      <c r="M98" s="558"/>
      <c r="N98" s="559"/>
      <c r="O98" s="285"/>
      <c r="P98" s="76"/>
      <c r="S98" s="181"/>
      <c r="T98" s="75"/>
      <c r="U98" s="182"/>
    </row>
    <row r="99" spans="1:21" ht="17.25" thickBot="1" x14ac:dyDescent="0.35">
      <c r="F99" s="50"/>
      <c r="G99" s="50"/>
      <c r="J99" s="31"/>
      <c r="K99" s="272"/>
      <c r="L99" s="270"/>
      <c r="M99" s="65"/>
      <c r="N99" s="271"/>
      <c r="O99" s="66"/>
      <c r="P99" s="31"/>
      <c r="S99" s="183"/>
      <c r="T99" s="66"/>
      <c r="U99" s="184"/>
    </row>
    <row r="100" spans="1:21" ht="24.95" customHeight="1" x14ac:dyDescent="0.3">
      <c r="A100" s="543"/>
      <c r="B100" s="41"/>
      <c r="C100" s="41"/>
      <c r="D100" s="41"/>
      <c r="E100" s="41"/>
      <c r="F100" s="560" t="s">
        <v>116</v>
      </c>
      <c r="G100" s="561"/>
      <c r="H100" s="561"/>
      <c r="I100" s="561"/>
      <c r="J100" s="561"/>
      <c r="K100" s="562"/>
      <c r="L100" s="167"/>
      <c r="M100" s="33"/>
      <c r="N100" s="168"/>
      <c r="O100" s="84"/>
      <c r="P100" s="51"/>
      <c r="Q100" s="120"/>
      <c r="S100" s="167"/>
      <c r="T100" s="33"/>
      <c r="U100" s="168"/>
    </row>
    <row r="101" spans="1:21" ht="36.75" customHeight="1" x14ac:dyDescent="0.3">
      <c r="A101" s="522"/>
      <c r="B101" s="6" t="s">
        <v>180</v>
      </c>
      <c r="C101" s="6"/>
      <c r="D101" s="6"/>
      <c r="E101" s="6"/>
      <c r="F101" s="6">
        <v>9</v>
      </c>
      <c r="G101" s="14" t="s">
        <v>117</v>
      </c>
      <c r="H101" s="20"/>
      <c r="I101" s="7" t="s">
        <v>38</v>
      </c>
      <c r="J101" s="243">
        <v>19205149</v>
      </c>
      <c r="K101" s="243">
        <v>19205149</v>
      </c>
      <c r="L101" s="258">
        <v>19205149</v>
      </c>
      <c r="M101" s="18"/>
      <c r="N101" s="259"/>
      <c r="O101" s="254">
        <f>K101-L101</f>
        <v>0</v>
      </c>
      <c r="P101" s="17"/>
      <c r="Q101" s="19"/>
      <c r="R101" s="8"/>
      <c r="S101" s="160">
        <f>L101*0.85</f>
        <v>16324376.65</v>
      </c>
      <c r="T101" s="15"/>
      <c r="U101" s="161"/>
    </row>
    <row r="102" spans="1:21" ht="17.25" thickBot="1" x14ac:dyDescent="0.35">
      <c r="A102" s="523"/>
      <c r="B102" s="43"/>
      <c r="C102" s="43"/>
      <c r="D102" s="43"/>
      <c r="E102" s="43"/>
      <c r="F102" s="58" t="s">
        <v>118</v>
      </c>
      <c r="G102" s="62" t="s">
        <v>119</v>
      </c>
      <c r="H102" s="58"/>
      <c r="I102" s="58"/>
      <c r="J102" s="242">
        <f t="shared" ref="J102:O102" si="14">SUM(J101:J101)</f>
        <v>19205149</v>
      </c>
      <c r="K102" s="251">
        <f t="shared" si="14"/>
        <v>19205149</v>
      </c>
      <c r="L102" s="165">
        <f t="shared" si="14"/>
        <v>19205149</v>
      </c>
      <c r="M102" s="60">
        <f t="shared" si="14"/>
        <v>0</v>
      </c>
      <c r="N102" s="166">
        <f t="shared" si="14"/>
        <v>0</v>
      </c>
      <c r="O102" s="59">
        <f t="shared" si="14"/>
        <v>0</v>
      </c>
      <c r="P102" s="34"/>
      <c r="Q102" s="34"/>
      <c r="S102" s="165"/>
      <c r="T102" s="60"/>
      <c r="U102" s="166"/>
    </row>
    <row r="103" spans="1:21" ht="24.95" customHeight="1" x14ac:dyDescent="0.3">
      <c r="A103" s="543"/>
      <c r="B103" s="41"/>
      <c r="C103" s="41"/>
      <c r="D103" s="41"/>
      <c r="E103" s="41"/>
      <c r="F103" s="524" t="s">
        <v>120</v>
      </c>
      <c r="G103" s="525"/>
      <c r="H103" s="525"/>
      <c r="I103" s="525"/>
      <c r="J103" s="525"/>
      <c r="K103" s="526"/>
      <c r="L103" s="167"/>
      <c r="M103" s="33"/>
      <c r="N103" s="168"/>
      <c r="O103" s="84"/>
      <c r="P103" s="51"/>
      <c r="Q103" s="120"/>
      <c r="S103" s="167"/>
      <c r="T103" s="33"/>
      <c r="U103" s="168"/>
    </row>
    <row r="104" spans="1:21" ht="36.75" customHeight="1" x14ac:dyDescent="0.3">
      <c r="A104" s="522"/>
      <c r="B104" s="6" t="s">
        <v>173</v>
      </c>
      <c r="C104" s="6"/>
      <c r="D104" s="6"/>
      <c r="E104" s="6"/>
      <c r="F104" s="6">
        <v>10</v>
      </c>
      <c r="G104" s="14" t="s">
        <v>123</v>
      </c>
      <c r="H104" s="20"/>
      <c r="I104" s="7" t="s">
        <v>38</v>
      </c>
      <c r="J104" s="243">
        <v>2575720</v>
      </c>
      <c r="K104" s="243">
        <v>2575720</v>
      </c>
      <c r="L104" s="258"/>
      <c r="M104" s="18"/>
      <c r="N104" s="259">
        <v>2575720</v>
      </c>
      <c r="O104" s="254">
        <f>K104-N104</f>
        <v>0</v>
      </c>
      <c r="P104" s="17"/>
      <c r="Q104" s="19"/>
      <c r="R104" s="8"/>
      <c r="S104" s="160"/>
      <c r="T104" s="15"/>
      <c r="U104" s="161">
        <f>N104*0.6</f>
        <v>1545432</v>
      </c>
    </row>
    <row r="105" spans="1:21" ht="36.75" customHeight="1" x14ac:dyDescent="0.3">
      <c r="A105" s="522"/>
      <c r="B105" s="6" t="s">
        <v>173</v>
      </c>
      <c r="C105" s="6"/>
      <c r="D105" s="6"/>
      <c r="E105" s="6"/>
      <c r="F105" s="6">
        <v>10</v>
      </c>
      <c r="G105" s="14" t="s">
        <v>124</v>
      </c>
      <c r="H105" s="46"/>
      <c r="I105" s="7" t="s">
        <v>38</v>
      </c>
      <c r="J105" s="249">
        <v>10015096</v>
      </c>
      <c r="K105" s="243">
        <v>10015096</v>
      </c>
      <c r="L105" s="268"/>
      <c r="M105" s="47">
        <v>10015096</v>
      </c>
      <c r="N105" s="269"/>
      <c r="O105" s="254">
        <f>K105-M105</f>
        <v>0</v>
      </c>
      <c r="P105" s="53"/>
      <c r="Q105" s="130"/>
      <c r="R105" s="8"/>
      <c r="S105" s="160"/>
      <c r="T105" s="15">
        <f>M105*0.85</f>
        <v>8512831.5999999996</v>
      </c>
      <c r="U105" s="161"/>
    </row>
    <row r="106" spans="1:21" ht="17.25" thickBot="1" x14ac:dyDescent="0.35">
      <c r="A106" s="523"/>
      <c r="B106" s="61"/>
      <c r="C106" s="61"/>
      <c r="D106" s="61"/>
      <c r="E106" s="61"/>
      <c r="F106" s="58" t="s">
        <v>121</v>
      </c>
      <c r="G106" s="62" t="s">
        <v>122</v>
      </c>
      <c r="H106" s="58"/>
      <c r="I106" s="58"/>
      <c r="J106" s="242">
        <f>SUM(J104:J105)</f>
        <v>12590816</v>
      </c>
      <c r="K106" s="251">
        <f>SUM(K104:K105)</f>
        <v>12590816</v>
      </c>
      <c r="L106" s="165">
        <f>SUM(L104:L104)</f>
        <v>0</v>
      </c>
      <c r="M106" s="60">
        <f>SUM(M104:M105)</f>
        <v>10015096</v>
      </c>
      <c r="N106" s="166">
        <f>SUM(N104:N105)</f>
        <v>2575720</v>
      </c>
      <c r="O106" s="59">
        <f>SUM(O104:O104)</f>
        <v>0</v>
      </c>
      <c r="P106" s="34"/>
      <c r="Q106" s="34"/>
      <c r="S106" s="165"/>
      <c r="T106" s="60"/>
      <c r="U106" s="166"/>
    </row>
    <row r="107" spans="1:21" ht="19.5" customHeight="1" x14ac:dyDescent="0.3">
      <c r="F107" s="554" t="s">
        <v>126</v>
      </c>
      <c r="G107" s="555"/>
      <c r="H107" s="555"/>
      <c r="I107" s="556"/>
      <c r="J107" s="282">
        <f t="shared" ref="J107:O107" si="15">J97+J102+J106</f>
        <v>5516289697.469512</v>
      </c>
      <c r="K107" s="283">
        <f t="shared" si="15"/>
        <v>4596026965</v>
      </c>
      <c r="L107" s="221">
        <f t="shared" si="15"/>
        <v>1556708709</v>
      </c>
      <c r="M107" s="222">
        <f t="shared" si="15"/>
        <v>560976161</v>
      </c>
      <c r="N107" s="223">
        <f t="shared" si="15"/>
        <v>144608290</v>
      </c>
      <c r="O107" s="284">
        <f t="shared" si="15"/>
        <v>2382733805</v>
      </c>
      <c r="P107" s="31"/>
      <c r="S107" s="185">
        <f>SUM(S20:S106)</f>
        <v>1323202402.6500001</v>
      </c>
      <c r="T107" s="133">
        <f>SUM(T20:T106)</f>
        <v>476829736.85000002</v>
      </c>
      <c r="U107" s="186">
        <f>SUM(U20:U106)</f>
        <v>86764974</v>
      </c>
    </row>
    <row r="108" spans="1:21" ht="23.25" customHeight="1" thickBot="1" x14ac:dyDescent="0.35">
      <c r="F108" s="87"/>
      <c r="G108" s="87"/>
      <c r="H108" s="87"/>
      <c r="I108" s="87"/>
      <c r="J108" s="216"/>
      <c r="K108" s="216"/>
      <c r="L108" s="563">
        <f>SUM(L107:N107)</f>
        <v>2262293160</v>
      </c>
      <c r="M108" s="564"/>
      <c r="N108" s="565"/>
      <c r="O108" s="216"/>
      <c r="P108" s="31"/>
      <c r="S108" s="566">
        <f>S107+T107+U107</f>
        <v>1886797113.5</v>
      </c>
      <c r="T108" s="567"/>
      <c r="U108" s="568"/>
    </row>
    <row r="109" spans="1:21" x14ac:dyDescent="0.3">
      <c r="J109" s="31"/>
      <c r="K109" s="31"/>
      <c r="L109" s="55"/>
      <c r="M109" s="55"/>
      <c r="N109" s="55"/>
      <c r="O109" s="31"/>
      <c r="P109" s="31"/>
      <c r="S109" s="31"/>
      <c r="T109" s="31"/>
      <c r="U109" s="31"/>
    </row>
    <row r="110" spans="1:21" ht="27" customHeight="1" x14ac:dyDescent="0.3">
      <c r="F110" s="109"/>
      <c r="G110" s="109"/>
      <c r="H110" s="109"/>
      <c r="I110" s="569" t="s">
        <v>179</v>
      </c>
      <c r="J110" s="570"/>
      <c r="K110" s="570"/>
      <c r="L110" s="570"/>
      <c r="M110" s="570"/>
      <c r="N110" s="570"/>
      <c r="O110" s="570"/>
      <c r="P110" s="571"/>
      <c r="S110"/>
      <c r="T110"/>
      <c r="U110"/>
    </row>
    <row r="111" spans="1:21" x14ac:dyDescent="0.3">
      <c r="A111" s="281"/>
      <c r="B111" s="281"/>
      <c r="C111" s="281"/>
      <c r="E111" s="572"/>
      <c r="F111" s="573"/>
      <c r="G111" s="574"/>
      <c r="H111" s="109"/>
      <c r="I111" s="109"/>
      <c r="J111" s="109"/>
      <c r="K111" s="189"/>
      <c r="L111" s="109"/>
      <c r="M111" s="109"/>
      <c r="N111" s="109"/>
      <c r="O111" s="109"/>
      <c r="P111" s="109"/>
      <c r="Q111" s="56"/>
    </row>
    <row r="112" spans="1:21" ht="48.75" customHeight="1" x14ac:dyDescent="0.3">
      <c r="A112" s="575" t="s">
        <v>223</v>
      </c>
      <c r="B112" s="576"/>
      <c r="C112" s="576"/>
      <c r="D112" s="286" t="s">
        <v>220</v>
      </c>
      <c r="E112" s="577" t="s">
        <v>221</v>
      </c>
      <c r="F112" s="577"/>
      <c r="G112" s="577"/>
      <c r="H112" s="109"/>
      <c r="I112" s="190"/>
      <c r="J112" s="190"/>
      <c r="K112" s="209" t="s">
        <v>182</v>
      </c>
      <c r="L112" s="209" t="s">
        <v>62</v>
      </c>
      <c r="M112" s="209" t="s">
        <v>209</v>
      </c>
      <c r="N112" s="209" t="s">
        <v>211</v>
      </c>
      <c r="O112" s="578" t="s">
        <v>200</v>
      </c>
      <c r="P112" s="579"/>
      <c r="S112" s="187" t="s">
        <v>206</v>
      </c>
      <c r="T112" s="580" t="s">
        <v>205</v>
      </c>
      <c r="U112" s="581"/>
    </row>
    <row r="113" spans="1:21" ht="30.75" customHeight="1" x14ac:dyDescent="0.3">
      <c r="A113" s="576"/>
      <c r="B113" s="576"/>
      <c r="C113" s="576"/>
      <c r="D113" s="86"/>
      <c r="E113" s="577" t="s">
        <v>201</v>
      </c>
      <c r="F113" s="577"/>
      <c r="G113" s="577"/>
      <c r="H113" s="287" t="s">
        <v>28</v>
      </c>
      <c r="I113" s="600" t="s">
        <v>207</v>
      </c>
      <c r="J113" s="206" t="s">
        <v>169</v>
      </c>
      <c r="K113" s="191">
        <f>K87+K66+K84+K77+K74</f>
        <v>748550000</v>
      </c>
      <c r="L113" s="191">
        <f>N88+N69+N80</f>
        <v>142032570</v>
      </c>
      <c r="M113" s="601">
        <f>N113/N117</f>
        <v>0.66529188215365587</v>
      </c>
      <c r="N113" s="602">
        <f>L113+L114+L115</f>
        <v>1483931677</v>
      </c>
      <c r="O113" s="595">
        <f>L113+L114</f>
        <v>692993635</v>
      </c>
      <c r="P113" s="597" t="s">
        <v>173</v>
      </c>
      <c r="Q113" s="215"/>
      <c r="R113" s="598"/>
      <c r="S113" s="188">
        <f>S107</f>
        <v>1323202402.6500001</v>
      </c>
      <c r="T113" s="591">
        <f>T107+U107</f>
        <v>563594710.85000002</v>
      </c>
      <c r="U113" s="592"/>
    </row>
    <row r="114" spans="1:21" ht="30.75" customHeight="1" x14ac:dyDescent="0.3">
      <c r="A114" s="576"/>
      <c r="B114" s="576"/>
      <c r="C114" s="576"/>
      <c r="D114" s="238"/>
      <c r="E114" s="577" t="s">
        <v>219</v>
      </c>
      <c r="F114" s="577"/>
      <c r="G114" s="577"/>
      <c r="H114" s="109"/>
      <c r="I114" s="600"/>
      <c r="J114" s="207" t="s">
        <v>170</v>
      </c>
      <c r="K114" s="191">
        <f>K86+K83+K79+K76+K73+K72+K68+K64+K62+K61+K38+K37+K36+K34+K78+K63</f>
        <v>930200000</v>
      </c>
      <c r="L114" s="191">
        <f>M97</f>
        <v>550961065</v>
      </c>
      <c r="M114" s="601"/>
      <c r="N114" s="603"/>
      <c r="O114" s="596"/>
      <c r="P114" s="597"/>
      <c r="Q114" s="215"/>
      <c r="R114" s="598"/>
      <c r="T114" s="134"/>
      <c r="U114" s="68"/>
    </row>
    <row r="115" spans="1:21" x14ac:dyDescent="0.3">
      <c r="H115" s="593" t="s">
        <v>27</v>
      </c>
      <c r="I115" s="288" t="s">
        <v>207</v>
      </c>
      <c r="J115" s="208" t="s">
        <v>171</v>
      </c>
      <c r="K115" s="191">
        <f>K96+K58+K50</f>
        <v>1365031000</v>
      </c>
      <c r="L115" s="191">
        <f>L96+L58+L50</f>
        <v>790938042</v>
      </c>
      <c r="M115" s="601"/>
      <c r="N115" s="596"/>
      <c r="O115" s="595">
        <f>L115+L116</f>
        <v>1537503560</v>
      </c>
      <c r="P115" s="597" t="s">
        <v>180</v>
      </c>
      <c r="Q115" s="215"/>
      <c r="R115" s="598"/>
      <c r="S115" s="599"/>
      <c r="T115" s="599"/>
      <c r="U115" s="599"/>
    </row>
    <row r="116" spans="1:21" x14ac:dyDescent="0.3">
      <c r="F116" s="109"/>
      <c r="G116" s="109"/>
      <c r="H116" s="594"/>
      <c r="I116" s="288" t="s">
        <v>208</v>
      </c>
      <c r="J116" s="208" t="s">
        <v>171</v>
      </c>
      <c r="K116" s="191">
        <f>K31</f>
        <v>1520450000</v>
      </c>
      <c r="L116" s="192">
        <f>L31</f>
        <v>746565518</v>
      </c>
      <c r="M116" s="289">
        <f>N116/N117</f>
        <v>0.33470811784634413</v>
      </c>
      <c r="N116" s="295">
        <f>L116</f>
        <v>746565518</v>
      </c>
      <c r="O116" s="596"/>
      <c r="P116" s="597"/>
      <c r="Q116" s="215"/>
      <c r="R116" s="598"/>
      <c r="S116" s="599"/>
      <c r="T116" s="599"/>
      <c r="U116" s="599"/>
    </row>
    <row r="117" spans="1:21" ht="21" customHeight="1" x14ac:dyDescent="0.3">
      <c r="F117" s="109"/>
      <c r="G117" s="109"/>
      <c r="H117" s="109"/>
      <c r="I117" s="190"/>
      <c r="J117" s="210" t="s">
        <v>53</v>
      </c>
      <c r="K117" s="211">
        <f>SUM(K113:K116)</f>
        <v>4564231000</v>
      </c>
      <c r="L117" s="211">
        <f>SUM(L113:L116)</f>
        <v>2230497195</v>
      </c>
      <c r="M117" s="212">
        <f>SUM(M113:M116)</f>
        <v>1</v>
      </c>
      <c r="N117" s="213">
        <f>SUM(N113:N116)</f>
        <v>2230497195</v>
      </c>
      <c r="O117" s="193"/>
      <c r="P117" s="193"/>
      <c r="S117" s="29"/>
      <c r="T117" s="29"/>
      <c r="U117" s="29"/>
    </row>
    <row r="118" spans="1:21" ht="23.25" customHeight="1" x14ac:dyDescent="0.3">
      <c r="F118" s="109"/>
      <c r="G118" s="109"/>
      <c r="H118" s="109"/>
      <c r="I118" s="109"/>
      <c r="J118" s="109"/>
      <c r="K118" s="109"/>
      <c r="L118" s="109"/>
      <c r="M118" s="109"/>
      <c r="N118" s="109"/>
      <c r="O118" s="109"/>
      <c r="P118" s="109"/>
    </row>
    <row r="119" spans="1:21" ht="47.25" customHeight="1" x14ac:dyDescent="0.3">
      <c r="F119" s="109"/>
      <c r="G119" s="109"/>
      <c r="H119" s="109"/>
      <c r="I119" s="209" t="s">
        <v>182</v>
      </c>
      <c r="J119" s="209" t="s">
        <v>62</v>
      </c>
      <c r="K119" s="294" t="s">
        <v>63</v>
      </c>
      <c r="L119" s="194"/>
      <c r="M119" s="582" t="s">
        <v>210</v>
      </c>
      <c r="N119" s="583"/>
      <c r="O119" s="584"/>
      <c r="P119" s="109"/>
    </row>
    <row r="120" spans="1:21" x14ac:dyDescent="0.3">
      <c r="F120" s="109"/>
      <c r="G120" s="200" t="s">
        <v>40</v>
      </c>
      <c r="H120" s="201" t="s">
        <v>54</v>
      </c>
      <c r="I120" s="195">
        <f>K31</f>
        <v>1520450000</v>
      </c>
      <c r="J120" s="195">
        <f>L31</f>
        <v>746565518</v>
      </c>
      <c r="K120" s="195">
        <f>J120</f>
        <v>746565518</v>
      </c>
      <c r="L120" s="196"/>
      <c r="M120" s="197">
        <f>J120</f>
        <v>746565518</v>
      </c>
      <c r="N120" s="197" t="s">
        <v>174</v>
      </c>
      <c r="O120" s="202">
        <f>M120/J128</f>
        <v>0.33470811784634413</v>
      </c>
      <c r="P120" s="109"/>
      <c r="S120" s="77"/>
      <c r="T120" s="77"/>
      <c r="U120" s="77"/>
    </row>
    <row r="121" spans="1:21" x14ac:dyDescent="0.3">
      <c r="F121" s="109"/>
      <c r="G121" s="200" t="s">
        <v>60</v>
      </c>
      <c r="H121" s="201" t="s">
        <v>55</v>
      </c>
      <c r="I121" s="195">
        <f>K39+K50</f>
        <v>364531000</v>
      </c>
      <c r="J121" s="195">
        <f>M39+L50</f>
        <v>343331000</v>
      </c>
      <c r="K121" s="195">
        <f>J121</f>
        <v>343331000</v>
      </c>
      <c r="L121" s="585"/>
      <c r="M121" s="586">
        <f>J121+J122</f>
        <v>473363570</v>
      </c>
      <c r="N121" s="587" t="s">
        <v>175</v>
      </c>
      <c r="O121" s="589">
        <f>M121/J128</f>
        <v>0.21222334242836829</v>
      </c>
      <c r="P121" s="109"/>
      <c r="S121" s="590"/>
      <c r="T121" s="590"/>
      <c r="U121" s="590"/>
    </row>
    <row r="122" spans="1:21" ht="18.75" customHeight="1" x14ac:dyDescent="0.3">
      <c r="F122" s="109"/>
      <c r="G122" s="200" t="s">
        <v>47</v>
      </c>
      <c r="H122" s="203" t="s">
        <v>58</v>
      </c>
      <c r="I122" s="195">
        <f>K76+K78+K79+K77</f>
        <v>464000000</v>
      </c>
      <c r="J122" s="195">
        <f>M76+M78+M79+N77</f>
        <v>130032570</v>
      </c>
      <c r="K122" s="195">
        <f>J122</f>
        <v>130032570</v>
      </c>
      <c r="L122" s="585"/>
      <c r="M122" s="586"/>
      <c r="N122" s="588"/>
      <c r="O122" s="589"/>
      <c r="P122" s="109"/>
      <c r="S122" s="590"/>
      <c r="T122" s="590"/>
      <c r="U122" s="590"/>
    </row>
    <row r="123" spans="1:21" x14ac:dyDescent="0.3">
      <c r="F123" s="109"/>
      <c r="G123" s="200" t="s">
        <v>61</v>
      </c>
      <c r="H123" s="201" t="s">
        <v>56</v>
      </c>
      <c r="I123" s="195">
        <f>K58+K69</f>
        <v>1635800000</v>
      </c>
      <c r="J123" s="195">
        <f>L58+M69+N69</f>
        <v>710461065</v>
      </c>
      <c r="K123" s="198"/>
      <c r="L123" s="585"/>
      <c r="M123" s="609">
        <f>J123+J124</f>
        <v>741661065</v>
      </c>
      <c r="N123" s="610" t="s">
        <v>176</v>
      </c>
      <c r="O123" s="612">
        <f>M123/J128</f>
        <v>0.33250930181062166</v>
      </c>
      <c r="P123" s="109"/>
      <c r="S123" s="590"/>
      <c r="T123" s="590"/>
      <c r="U123" s="590"/>
    </row>
    <row r="124" spans="1:21" x14ac:dyDescent="0.3">
      <c r="F124" s="109"/>
      <c r="G124" s="200" t="s">
        <v>47</v>
      </c>
      <c r="H124" s="201" t="s">
        <v>59</v>
      </c>
      <c r="I124" s="195">
        <f>K72+K73+K74</f>
        <v>31200000</v>
      </c>
      <c r="J124" s="195">
        <f>M72+M73</f>
        <v>31200000</v>
      </c>
      <c r="K124" s="198"/>
      <c r="L124" s="585"/>
      <c r="M124" s="609"/>
      <c r="N124" s="611"/>
      <c r="O124" s="612"/>
      <c r="P124" s="109"/>
      <c r="S124" s="590"/>
      <c r="T124" s="590"/>
      <c r="U124" s="590"/>
    </row>
    <row r="125" spans="1:21" x14ac:dyDescent="0.3">
      <c r="F125" s="109"/>
      <c r="G125" s="200" t="s">
        <v>49</v>
      </c>
      <c r="H125" s="201" t="s">
        <v>57</v>
      </c>
      <c r="I125" s="195">
        <f>K83+K84+K86+K87</f>
        <v>440250000</v>
      </c>
      <c r="J125" s="195">
        <f>M83+N84+M86+N87</f>
        <v>180000000</v>
      </c>
      <c r="K125" s="195">
        <f>M86+N87</f>
        <v>80000000</v>
      </c>
      <c r="L125" s="585"/>
      <c r="M125" s="604">
        <f>J125+J126</f>
        <v>237907042</v>
      </c>
      <c r="N125" s="606" t="s">
        <v>177</v>
      </c>
      <c r="O125" s="608">
        <f>M125/J128</f>
        <v>0.10666099134009446</v>
      </c>
      <c r="P125" s="109"/>
      <c r="S125" s="590"/>
      <c r="T125" s="590"/>
      <c r="U125" s="590"/>
    </row>
    <row r="126" spans="1:21" x14ac:dyDescent="0.3">
      <c r="F126" s="109"/>
      <c r="G126" s="200" t="s">
        <v>52</v>
      </c>
      <c r="H126" s="201" t="s">
        <v>66</v>
      </c>
      <c r="I126" s="195"/>
      <c r="J126" s="195">
        <f>L91+L92</f>
        <v>57907042</v>
      </c>
      <c r="K126" s="195"/>
      <c r="L126" s="585"/>
      <c r="M126" s="605"/>
      <c r="N126" s="607"/>
      <c r="O126" s="608"/>
      <c r="P126" s="109"/>
      <c r="S126" s="590"/>
      <c r="T126" s="590"/>
      <c r="U126" s="590"/>
    </row>
    <row r="127" spans="1:21" ht="21.75" customHeight="1" x14ac:dyDescent="0.3">
      <c r="F127" s="109"/>
      <c r="G127" s="200" t="s">
        <v>52</v>
      </c>
      <c r="H127" s="201" t="s">
        <v>67</v>
      </c>
      <c r="I127" s="195">
        <f>K96</f>
        <v>108000000</v>
      </c>
      <c r="J127" s="195">
        <f>L94+L95</f>
        <v>31000000</v>
      </c>
      <c r="K127" s="198"/>
      <c r="L127" s="585"/>
      <c r="M127" s="199">
        <f>J127</f>
        <v>31000000</v>
      </c>
      <c r="N127" s="199" t="s">
        <v>178</v>
      </c>
      <c r="O127" s="204">
        <f>M127/J128</f>
        <v>1.3898246574571459E-2</v>
      </c>
      <c r="P127" s="109"/>
      <c r="S127" s="290"/>
      <c r="T127" s="290"/>
      <c r="U127" s="290"/>
    </row>
    <row r="128" spans="1:21" ht="23.25" customHeight="1" x14ac:dyDescent="0.3">
      <c r="F128" s="109"/>
      <c r="G128" s="109"/>
      <c r="H128" s="205" t="s">
        <v>53</v>
      </c>
      <c r="I128" s="277">
        <f>SUM(I120:I127)</f>
        <v>4564231000</v>
      </c>
      <c r="J128" s="217">
        <f>SUM(J120:J127)</f>
        <v>2230497195</v>
      </c>
      <c r="K128" s="217">
        <f>SUM(K120:K127)</f>
        <v>1299929088</v>
      </c>
      <c r="L128" s="278"/>
      <c r="M128" s="279">
        <f>SUM(M120:M127)</f>
        <v>2230497195</v>
      </c>
      <c r="N128" s="87"/>
      <c r="O128" s="212">
        <f>SUM(O120:O127)</f>
        <v>1</v>
      </c>
      <c r="P128" s="109"/>
      <c r="S128" s="67"/>
      <c r="T128" s="67"/>
      <c r="U128" s="67"/>
    </row>
    <row r="129" spans="11:11" x14ac:dyDescent="0.3">
      <c r="K129" s="30"/>
    </row>
  </sheetData>
  <mergeCells count="125">
    <mergeCell ref="U125:U126"/>
    <mergeCell ref="L125:L127"/>
    <mergeCell ref="M125:M126"/>
    <mergeCell ref="N125:N126"/>
    <mergeCell ref="O125:O126"/>
    <mergeCell ref="S125:S126"/>
    <mergeCell ref="T125:T126"/>
    <mergeCell ref="T121:T122"/>
    <mergeCell ref="U121:U122"/>
    <mergeCell ref="L123:L124"/>
    <mergeCell ref="M123:M124"/>
    <mergeCell ref="N123:N124"/>
    <mergeCell ref="O123:O124"/>
    <mergeCell ref="S123:S124"/>
    <mergeCell ref="T123:T124"/>
    <mergeCell ref="U123:U124"/>
    <mergeCell ref="M119:O119"/>
    <mergeCell ref="L121:L122"/>
    <mergeCell ref="M121:M122"/>
    <mergeCell ref="N121:N122"/>
    <mergeCell ref="O121:O122"/>
    <mergeCell ref="S121:S122"/>
    <mergeCell ref="T113:U113"/>
    <mergeCell ref="E114:G114"/>
    <mergeCell ref="H115:H116"/>
    <mergeCell ref="O115:O116"/>
    <mergeCell ref="P115:P116"/>
    <mergeCell ref="R115:R116"/>
    <mergeCell ref="S115:S116"/>
    <mergeCell ref="T115:T116"/>
    <mergeCell ref="U115:U116"/>
    <mergeCell ref="I113:I114"/>
    <mergeCell ref="M113:M115"/>
    <mergeCell ref="N113:N115"/>
    <mergeCell ref="O113:O114"/>
    <mergeCell ref="P113:P114"/>
    <mergeCell ref="R113:R114"/>
    <mergeCell ref="F107:I107"/>
    <mergeCell ref="L108:N108"/>
    <mergeCell ref="S108:U108"/>
    <mergeCell ref="I110:P110"/>
    <mergeCell ref="E111:G111"/>
    <mergeCell ref="A112:C114"/>
    <mergeCell ref="E112:G112"/>
    <mergeCell ref="O112:P112"/>
    <mergeCell ref="T112:U112"/>
    <mergeCell ref="E113:G113"/>
    <mergeCell ref="F97:I97"/>
    <mergeCell ref="L98:N98"/>
    <mergeCell ref="A100:A102"/>
    <mergeCell ref="F100:K100"/>
    <mergeCell ref="A103:A106"/>
    <mergeCell ref="F103:K103"/>
    <mergeCell ref="A89:A96"/>
    <mergeCell ref="F89:K89"/>
    <mergeCell ref="B90:E90"/>
    <mergeCell ref="F90:K90"/>
    <mergeCell ref="B93:E93"/>
    <mergeCell ref="F93:K93"/>
    <mergeCell ref="A81:A88"/>
    <mergeCell ref="F81:K81"/>
    <mergeCell ref="B82:E82"/>
    <mergeCell ref="F82:K82"/>
    <mergeCell ref="Q83:Q84"/>
    <mergeCell ref="B85:E85"/>
    <mergeCell ref="F85:K85"/>
    <mergeCell ref="Q86:Q87"/>
    <mergeCell ref="F67:K67"/>
    <mergeCell ref="A70:A80"/>
    <mergeCell ref="F70:K70"/>
    <mergeCell ref="F71:K71"/>
    <mergeCell ref="B75:E75"/>
    <mergeCell ref="F75:K75"/>
    <mergeCell ref="A51:A58"/>
    <mergeCell ref="F51:K51"/>
    <mergeCell ref="F52:K52"/>
    <mergeCell ref="F56:I56"/>
    <mergeCell ref="A59:A69"/>
    <mergeCell ref="F59:K59"/>
    <mergeCell ref="F60:K60"/>
    <mergeCell ref="B65:E65"/>
    <mergeCell ref="F65:K65"/>
    <mergeCell ref="B67:E67"/>
    <mergeCell ref="A32:A39"/>
    <mergeCell ref="F32:K32"/>
    <mergeCell ref="F33:K33"/>
    <mergeCell ref="B35:E35"/>
    <mergeCell ref="F35:K35"/>
    <mergeCell ref="A40:A50"/>
    <mergeCell ref="F40:K40"/>
    <mergeCell ref="F41:K41"/>
    <mergeCell ref="B44:E44"/>
    <mergeCell ref="F44:K44"/>
    <mergeCell ref="A20:A31"/>
    <mergeCell ref="F20:K20"/>
    <mergeCell ref="F21:K21"/>
    <mergeCell ref="Q22:Q24"/>
    <mergeCell ref="B25:E25"/>
    <mergeCell ref="F25:K25"/>
    <mergeCell ref="AB18:AC18"/>
    <mergeCell ref="AD18:AE18"/>
    <mergeCell ref="AG18:AO18"/>
    <mergeCell ref="X19:Y19"/>
    <mergeCell ref="Z19:AE19"/>
    <mergeCell ref="AH19:AI19"/>
    <mergeCell ref="AJ19:AO19"/>
    <mergeCell ref="X9:AK10"/>
    <mergeCell ref="C10:N10"/>
    <mergeCell ref="C11:O11"/>
    <mergeCell ref="A13:J13"/>
    <mergeCell ref="L17:N18"/>
    <mergeCell ref="S17:U18"/>
    <mergeCell ref="X17:AE17"/>
    <mergeCell ref="J18:K18"/>
    <mergeCell ref="X18:Y18"/>
    <mergeCell ref="Z18:AA18"/>
    <mergeCell ref="A1:G1"/>
    <mergeCell ref="A3:B3"/>
    <mergeCell ref="A4:B11"/>
    <mergeCell ref="C4:P4"/>
    <mergeCell ref="C5:N5"/>
    <mergeCell ref="C6:O6"/>
    <mergeCell ref="C7:O7"/>
    <mergeCell ref="C8:N8"/>
    <mergeCell ref="C9:N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F129"/>
  <sheetViews>
    <sheetView tabSelected="1" topLeftCell="I36" zoomScale="75" zoomScaleNormal="75" workbookViewId="0">
      <selection activeCell="P69" sqref="P69"/>
    </sheetView>
  </sheetViews>
  <sheetFormatPr defaultColWidth="9.140625" defaultRowHeight="16.5" x14ac:dyDescent="0.3"/>
  <cols>
    <col min="1" max="1" width="9.42578125" customWidth="1"/>
    <col min="2" max="2" width="8.42578125" customWidth="1"/>
    <col min="3" max="3" width="10.5703125" customWidth="1"/>
    <col min="4" max="4" width="8.5703125" customWidth="1"/>
    <col min="5" max="5" width="13.5703125" bestFit="1" customWidth="1"/>
    <col min="6" max="6" width="20" customWidth="1"/>
    <col min="7" max="7" width="60.85546875" customWidth="1"/>
    <col min="8" max="8" width="28.42578125" customWidth="1"/>
    <col min="9" max="9" width="21.28515625" style="22" customWidth="1"/>
    <col min="10" max="10" width="32.140625" style="22" customWidth="1"/>
    <col min="11" max="11" width="20" style="22" customWidth="1"/>
    <col min="12" max="12" width="20.5703125" style="22" customWidth="1"/>
    <col min="13" max="13" width="20.28515625" style="22" customWidth="1"/>
    <col min="14" max="14" width="17.42578125" style="22" bestFit="1" customWidth="1"/>
    <col min="15" max="15" width="29" style="22" customWidth="1"/>
    <col min="16" max="16" width="60.28515625" customWidth="1"/>
    <col min="17" max="17" width="19.7109375" customWidth="1"/>
    <col min="18" max="18" width="18.5703125" style="22" customWidth="1"/>
    <col min="19" max="20" width="15.7109375" style="22" customWidth="1"/>
    <col min="21" max="21" width="7.140625" customWidth="1"/>
    <col min="22" max="22" width="9" style="87" customWidth="1"/>
    <col min="23" max="23" width="16.85546875" style="87" customWidth="1"/>
    <col min="24" max="24" width="17.140625" style="87" customWidth="1"/>
    <col min="25" max="25" width="16" style="87" customWidth="1"/>
    <col min="26" max="26" width="17.140625" style="87" customWidth="1"/>
    <col min="27" max="27" width="16.85546875" style="87" bestFit="1" customWidth="1"/>
    <col min="28" max="28" width="19.42578125" style="87" customWidth="1"/>
    <col min="29" max="29" width="16.42578125" style="87" bestFit="1" customWidth="1"/>
    <col min="30" max="30" width="16.7109375" style="87" customWidth="1"/>
    <col min="31" max="31" width="9.140625" style="87"/>
    <col min="32" max="32" width="7" style="87" customWidth="1"/>
    <col min="33" max="33" width="16.85546875" style="87" customWidth="1"/>
    <col min="34" max="34" width="19.140625" style="87" customWidth="1"/>
    <col min="35" max="36" width="18.5703125" style="87" customWidth="1"/>
    <col min="37" max="40" width="17.7109375" style="87" customWidth="1"/>
    <col min="44" max="44" width="16" bestFit="1" customWidth="1"/>
    <col min="45" max="45" width="14.42578125" bestFit="1" customWidth="1"/>
    <col min="46" max="46" width="13.140625" bestFit="1" customWidth="1"/>
    <col min="47" max="47" width="16" bestFit="1" customWidth="1"/>
  </cols>
  <sheetData>
    <row r="1" spans="1:40" ht="21.75" thickBot="1" x14ac:dyDescent="0.35">
      <c r="A1" s="13"/>
      <c r="B1" s="13"/>
      <c r="C1" s="13"/>
      <c r="D1" s="13"/>
      <c r="E1" s="13"/>
      <c r="F1" s="275"/>
      <c r="G1" s="274"/>
    </row>
    <row r="2" spans="1:40" ht="33.75" customHeight="1" x14ac:dyDescent="0.3">
      <c r="A2" s="624" t="s">
        <v>472</v>
      </c>
      <c r="B2" s="624"/>
      <c r="C2" s="624"/>
      <c r="D2" s="624"/>
      <c r="E2" s="624"/>
      <c r="F2" s="624"/>
      <c r="G2" s="624"/>
      <c r="H2" s="624"/>
      <c r="I2" s="624"/>
      <c r="J2" s="625"/>
      <c r="K2" s="503" t="s">
        <v>281</v>
      </c>
      <c r="L2" s="504"/>
      <c r="M2" s="505"/>
    </row>
    <row r="3" spans="1:40" ht="34.5" customHeight="1" x14ac:dyDescent="0.3">
      <c r="A3" s="626"/>
      <c r="B3" s="626"/>
      <c r="C3" s="626"/>
      <c r="D3" s="626"/>
      <c r="E3" s="626"/>
      <c r="F3" s="626"/>
      <c r="G3" s="626"/>
      <c r="H3" s="626"/>
      <c r="I3" s="626"/>
      <c r="J3" s="627"/>
      <c r="K3" s="506"/>
      <c r="L3" s="507"/>
      <c r="M3" s="508"/>
      <c r="P3" s="49"/>
    </row>
    <row r="4" spans="1:40" ht="114.75" thickBot="1" x14ac:dyDescent="0.35">
      <c r="A4" s="414" t="s">
        <v>295</v>
      </c>
      <c r="B4" s="414" t="s">
        <v>88</v>
      </c>
      <c r="C4" s="414" t="s">
        <v>86</v>
      </c>
      <c r="D4" s="414" t="s">
        <v>87</v>
      </c>
      <c r="E4" s="414" t="s">
        <v>273</v>
      </c>
      <c r="F4" s="415" t="s">
        <v>276</v>
      </c>
      <c r="G4" s="421" t="s">
        <v>277</v>
      </c>
      <c r="H4" s="416" t="s">
        <v>406</v>
      </c>
      <c r="I4" s="418" t="s">
        <v>480</v>
      </c>
      <c r="J4" s="430" t="s">
        <v>486</v>
      </c>
      <c r="K4" s="417" t="s">
        <v>473</v>
      </c>
      <c r="L4" s="418" t="s">
        <v>474</v>
      </c>
      <c r="M4" s="419" t="s">
        <v>475</v>
      </c>
      <c r="N4" s="420" t="s">
        <v>476</v>
      </c>
      <c r="O4" s="420" t="s">
        <v>491</v>
      </c>
      <c r="P4" s="414" t="s">
        <v>289</v>
      </c>
    </row>
    <row r="5" spans="1:40" s="341" customFormat="1" ht="30" customHeight="1" thickTop="1" x14ac:dyDescent="0.25">
      <c r="A5" s="613">
        <v>1</v>
      </c>
      <c r="B5" s="40"/>
      <c r="C5" s="40"/>
      <c r="D5" s="40"/>
      <c r="E5" s="40"/>
      <c r="F5" s="653" t="s">
        <v>268</v>
      </c>
      <c r="G5" s="654"/>
      <c r="H5" s="655"/>
      <c r="I5" s="655"/>
      <c r="J5" s="655"/>
      <c r="K5" s="656"/>
      <c r="L5" s="656"/>
      <c r="M5" s="657"/>
      <c r="N5" s="244"/>
      <c r="O5" s="244"/>
      <c r="P5" s="117"/>
      <c r="R5" s="342"/>
      <c r="S5" s="342"/>
      <c r="T5" s="342"/>
      <c r="V5" s="343"/>
      <c r="W5" s="343"/>
      <c r="X5" s="343"/>
      <c r="Y5" s="343"/>
      <c r="Z5" s="343"/>
      <c r="AA5" s="343"/>
      <c r="AB5" s="343"/>
      <c r="AC5" s="343"/>
      <c r="AD5" s="343"/>
      <c r="AE5" s="343"/>
      <c r="AF5" s="343"/>
      <c r="AG5" s="343"/>
      <c r="AH5" s="343"/>
      <c r="AI5" s="343"/>
      <c r="AJ5" s="343"/>
      <c r="AK5" s="343"/>
      <c r="AL5" s="343"/>
      <c r="AM5" s="343"/>
      <c r="AN5" s="343"/>
    </row>
    <row r="6" spans="1:40" ht="27" x14ac:dyDescent="0.3">
      <c r="A6" s="619"/>
      <c r="B6" s="6" t="s">
        <v>173</v>
      </c>
      <c r="C6" s="6" t="s">
        <v>272</v>
      </c>
      <c r="D6" s="6" t="s">
        <v>275</v>
      </c>
      <c r="E6" s="6">
        <v>38</v>
      </c>
      <c r="F6" s="616" t="s">
        <v>283</v>
      </c>
      <c r="G6" s="617"/>
      <c r="H6" s="617"/>
      <c r="I6" s="618"/>
      <c r="J6" s="426"/>
      <c r="K6" s="325"/>
      <c r="L6" s="325"/>
      <c r="M6" s="325"/>
      <c r="N6" s="23"/>
      <c r="O6" s="459" t="s">
        <v>492</v>
      </c>
      <c r="P6" s="7"/>
      <c r="V6" s="22"/>
    </row>
    <row r="7" spans="1:40" x14ac:dyDescent="0.3">
      <c r="A7" s="619"/>
      <c r="B7" s="391"/>
      <c r="C7" s="391"/>
      <c r="D7" s="391"/>
      <c r="E7" s="391"/>
      <c r="F7" s="7" t="s">
        <v>280</v>
      </c>
      <c r="G7" s="14" t="s">
        <v>278</v>
      </c>
      <c r="H7" s="7" t="s">
        <v>355</v>
      </c>
      <c r="I7" s="15">
        <v>12745099</v>
      </c>
      <c r="J7" s="431"/>
      <c r="K7" s="162"/>
      <c r="L7" s="17">
        <v>4700000</v>
      </c>
      <c r="M7" s="17">
        <v>1650000</v>
      </c>
      <c r="N7" s="467"/>
      <c r="O7" s="376"/>
      <c r="P7" s="355" t="s">
        <v>294</v>
      </c>
      <c r="Q7" s="9"/>
    </row>
    <row r="8" spans="1:40" ht="34.5" customHeight="1" x14ac:dyDescent="0.3">
      <c r="A8" s="619"/>
      <c r="B8" s="6" t="s">
        <v>173</v>
      </c>
      <c r="C8" s="6" t="s">
        <v>272</v>
      </c>
      <c r="D8" s="6" t="s">
        <v>275</v>
      </c>
      <c r="E8" s="6">
        <v>40</v>
      </c>
      <c r="F8" s="616" t="s">
        <v>477</v>
      </c>
      <c r="G8" s="617"/>
      <c r="H8" s="617"/>
      <c r="I8" s="618"/>
      <c r="J8" s="426"/>
      <c r="K8" s="162"/>
      <c r="L8" s="17"/>
      <c r="M8" s="347"/>
      <c r="N8" s="468"/>
      <c r="O8" s="459" t="s">
        <v>492</v>
      </c>
      <c r="P8" s="355"/>
      <c r="Q8" s="9"/>
    </row>
    <row r="9" spans="1:40" ht="27" x14ac:dyDescent="0.3">
      <c r="A9" s="619"/>
      <c r="B9" s="391"/>
      <c r="C9" s="391"/>
      <c r="D9" s="391"/>
      <c r="E9" s="391"/>
      <c r="F9" s="7" t="s">
        <v>478</v>
      </c>
      <c r="G9" s="14" t="s">
        <v>279</v>
      </c>
      <c r="H9" s="7" t="s">
        <v>355</v>
      </c>
      <c r="I9" s="15">
        <v>47996079</v>
      </c>
      <c r="J9" s="431"/>
      <c r="K9" s="162"/>
      <c r="L9" s="17">
        <v>20600000</v>
      </c>
      <c r="M9" s="347">
        <v>3300000</v>
      </c>
      <c r="N9" s="467"/>
      <c r="O9" s="16"/>
      <c r="P9" s="358" t="s">
        <v>294</v>
      </c>
      <c r="Q9" s="5"/>
    </row>
    <row r="10" spans="1:40" hidden="1" x14ac:dyDescent="0.3">
      <c r="A10" s="619"/>
      <c r="B10" s="6" t="s">
        <v>173</v>
      </c>
      <c r="C10" s="6" t="s">
        <v>272</v>
      </c>
      <c r="D10" s="6" t="s">
        <v>282</v>
      </c>
      <c r="E10" s="6">
        <v>42</v>
      </c>
      <c r="F10" s="621" t="s">
        <v>284</v>
      </c>
      <c r="G10" s="622"/>
      <c r="H10" s="622"/>
      <c r="I10" s="623"/>
      <c r="J10" s="425"/>
      <c r="K10" s="162"/>
      <c r="L10" s="17"/>
      <c r="M10" s="347"/>
      <c r="N10" s="469"/>
      <c r="O10" s="16"/>
      <c r="P10" s="413"/>
      <c r="Q10" s="5"/>
    </row>
    <row r="11" spans="1:40" hidden="1" x14ac:dyDescent="0.3">
      <c r="A11" s="619"/>
      <c r="B11" s="391"/>
      <c r="C11" s="391"/>
      <c r="D11" s="391"/>
      <c r="E11" s="391"/>
      <c r="F11" s="7" t="s">
        <v>287</v>
      </c>
      <c r="G11" s="14" t="s">
        <v>285</v>
      </c>
      <c r="H11" s="7" t="s">
        <v>355</v>
      </c>
      <c r="I11" s="240"/>
      <c r="J11" s="431"/>
      <c r="K11" s="162"/>
      <c r="L11" s="17"/>
      <c r="M11" s="347"/>
      <c r="N11" s="469"/>
      <c r="O11" s="376"/>
      <c r="P11" s="355" t="s">
        <v>293</v>
      </c>
      <c r="Q11" s="5"/>
    </row>
    <row r="12" spans="1:40" hidden="1" x14ac:dyDescent="0.3">
      <c r="A12" s="619"/>
      <c r="B12" s="6" t="s">
        <v>173</v>
      </c>
      <c r="C12" s="6" t="s">
        <v>272</v>
      </c>
      <c r="D12" s="6" t="s">
        <v>275</v>
      </c>
      <c r="E12" s="6">
        <v>44</v>
      </c>
      <c r="F12" s="621" t="s">
        <v>286</v>
      </c>
      <c r="G12" s="622"/>
      <c r="H12" s="622"/>
      <c r="I12" s="623"/>
      <c r="J12" s="425"/>
      <c r="K12" s="162"/>
      <c r="L12" s="17"/>
      <c r="M12" s="347"/>
      <c r="N12" s="469"/>
      <c r="O12" s="453"/>
      <c r="P12" s="356"/>
      <c r="Q12" s="5"/>
    </row>
    <row r="13" spans="1:40" hidden="1" x14ac:dyDescent="0.3">
      <c r="A13" s="619"/>
      <c r="B13" s="391"/>
      <c r="C13" s="391"/>
      <c r="D13" s="391"/>
      <c r="E13" s="391"/>
      <c r="F13" s="7" t="s">
        <v>288</v>
      </c>
      <c r="G13" s="14" t="s">
        <v>471</v>
      </c>
      <c r="H13" s="7" t="s">
        <v>484</v>
      </c>
      <c r="I13" s="240"/>
      <c r="J13" s="431"/>
      <c r="K13" s="162"/>
      <c r="L13" s="17"/>
      <c r="M13" s="347"/>
      <c r="N13" s="469"/>
      <c r="O13" s="453"/>
      <c r="P13" s="356" t="s">
        <v>293</v>
      </c>
      <c r="Q13" s="5"/>
    </row>
    <row r="14" spans="1:40" ht="27" x14ac:dyDescent="0.3">
      <c r="A14" s="619"/>
      <c r="B14" s="6" t="s">
        <v>173</v>
      </c>
      <c r="C14" s="6" t="s">
        <v>272</v>
      </c>
      <c r="D14" s="6" t="s">
        <v>400</v>
      </c>
      <c r="E14" s="6">
        <v>54</v>
      </c>
      <c r="F14" s="616" t="s">
        <v>298</v>
      </c>
      <c r="G14" s="617"/>
      <c r="H14" s="617"/>
      <c r="I14" s="618"/>
      <c r="J14" s="426"/>
      <c r="K14" s="325"/>
      <c r="L14" s="17"/>
      <c r="M14" s="347"/>
      <c r="N14" s="469"/>
      <c r="O14" s="16" t="s">
        <v>493</v>
      </c>
      <c r="P14" s="357"/>
      <c r="Q14" s="5"/>
    </row>
    <row r="15" spans="1:40" ht="29.25" customHeight="1" thickBot="1" x14ac:dyDescent="0.35">
      <c r="A15" s="619"/>
      <c r="B15" s="391"/>
      <c r="C15" s="391"/>
      <c r="D15" s="391"/>
      <c r="E15" s="391"/>
      <c r="F15" s="7" t="s">
        <v>403</v>
      </c>
      <c r="G15" s="14" t="s">
        <v>290</v>
      </c>
      <c r="H15" s="7" t="s">
        <v>483</v>
      </c>
      <c r="I15" s="15">
        <v>16913765</v>
      </c>
      <c r="J15" s="431"/>
      <c r="K15" s="162"/>
      <c r="L15" s="446">
        <v>16913765</v>
      </c>
      <c r="M15" s="17"/>
      <c r="N15" s="470"/>
      <c r="O15" s="16"/>
      <c r="P15" s="358" t="s">
        <v>294</v>
      </c>
      <c r="Q15" s="5"/>
    </row>
    <row r="16" spans="1:40" ht="29.25" hidden="1" customHeight="1" x14ac:dyDescent="0.3">
      <c r="A16" s="619"/>
      <c r="B16" s="6"/>
      <c r="C16" s="6"/>
      <c r="D16" s="6"/>
      <c r="E16" s="6"/>
      <c r="F16" s="621" t="s">
        <v>401</v>
      </c>
      <c r="G16" s="622"/>
      <c r="H16" s="622"/>
      <c r="I16" s="623"/>
      <c r="J16" s="432"/>
      <c r="K16" s="386"/>
      <c r="L16" s="53"/>
      <c r="M16" s="382"/>
      <c r="N16" s="359">
        <f t="shared" ref="N16:N17" si="0">(L16+M16+K16)/1296068871</f>
        <v>0</v>
      </c>
      <c r="O16" s="376"/>
      <c r="P16" s="355"/>
      <c r="Q16" s="5"/>
    </row>
    <row r="17" spans="1:17" ht="54" hidden="1" customHeight="1" x14ac:dyDescent="0.3">
      <c r="A17" s="619"/>
      <c r="B17" s="6" t="s">
        <v>89</v>
      </c>
      <c r="C17" s="6" t="s">
        <v>299</v>
      </c>
      <c r="D17" s="6" t="s">
        <v>402</v>
      </c>
      <c r="E17" s="6">
        <v>53</v>
      </c>
      <c r="F17" s="371" t="s">
        <v>404</v>
      </c>
      <c r="G17" s="74" t="s">
        <v>405</v>
      </c>
      <c r="H17" s="371" t="s">
        <v>355</v>
      </c>
      <c r="I17" s="241"/>
      <c r="J17" s="433"/>
      <c r="K17" s="386"/>
      <c r="L17" s="53"/>
      <c r="M17" s="382"/>
      <c r="N17" s="359">
        <f t="shared" si="0"/>
        <v>0</v>
      </c>
      <c r="O17" s="376"/>
      <c r="P17" s="358" t="s">
        <v>293</v>
      </c>
      <c r="Q17" s="5"/>
    </row>
    <row r="18" spans="1:17" ht="20.25" customHeight="1" thickBot="1" x14ac:dyDescent="0.35">
      <c r="A18" s="620"/>
      <c r="B18" s="348"/>
      <c r="C18" s="348"/>
      <c r="D18" s="348"/>
      <c r="E18" s="348"/>
      <c r="F18" s="349"/>
      <c r="G18" s="349"/>
      <c r="H18" s="349"/>
      <c r="I18" s="353">
        <f>SUM(I17,I15,I13,I11,I9,I7)</f>
        <v>77654943</v>
      </c>
      <c r="J18" s="349" t="s">
        <v>291</v>
      </c>
      <c r="K18" s="351">
        <f>K7+K9+K11+K13+K15+K17</f>
        <v>0</v>
      </c>
      <c r="L18" s="352">
        <f>SUM(L15,L13,L11,L9,L7)</f>
        <v>42213765</v>
      </c>
      <c r="M18" s="353">
        <f>SUM(M7:M15)</f>
        <v>4950000</v>
      </c>
      <c r="N18" s="471">
        <f>(L18+M18+K18)/1296068871</f>
        <v>3.6389860180508882E-2</v>
      </c>
      <c r="O18" s="359"/>
      <c r="P18" s="119">
        <f>SUM(K18:M18)</f>
        <v>47163765</v>
      </c>
    </row>
    <row r="19" spans="1:17" ht="27" customHeight="1" thickTop="1" x14ac:dyDescent="0.3">
      <c r="A19" s="613">
        <v>2</v>
      </c>
      <c r="B19" s="40"/>
      <c r="C19" s="40"/>
      <c r="D19" s="40"/>
      <c r="E19" s="40"/>
      <c r="F19" s="658" t="s">
        <v>267</v>
      </c>
      <c r="G19" s="654"/>
      <c r="H19" s="654"/>
      <c r="I19" s="654"/>
      <c r="J19" s="654"/>
      <c r="K19" s="659"/>
      <c r="L19" s="659"/>
      <c r="M19" s="660"/>
      <c r="N19" s="244"/>
      <c r="O19" s="244"/>
      <c r="P19" s="311"/>
    </row>
    <row r="20" spans="1:17" ht="21" customHeight="1" x14ac:dyDescent="0.3">
      <c r="A20" s="619"/>
      <c r="B20" s="6" t="s">
        <v>300</v>
      </c>
      <c r="C20" s="6" t="s">
        <v>325</v>
      </c>
      <c r="D20" s="6" t="s">
        <v>512</v>
      </c>
      <c r="E20" s="6">
        <v>60</v>
      </c>
      <c r="F20" s="616" t="s">
        <v>511</v>
      </c>
      <c r="G20" s="617"/>
      <c r="H20" s="617"/>
      <c r="I20" s="618"/>
      <c r="J20" s="426"/>
      <c r="K20" s="326"/>
      <c r="L20" s="317"/>
      <c r="M20" s="163"/>
      <c r="N20" s="317"/>
      <c r="O20" s="16" t="s">
        <v>514</v>
      </c>
      <c r="P20" s="313"/>
      <c r="Q20" s="9"/>
    </row>
    <row r="21" spans="1:17" ht="21" hidden="1" customHeight="1" x14ac:dyDescent="0.3">
      <c r="A21" s="619"/>
      <c r="F21" s="371" t="s">
        <v>296</v>
      </c>
      <c r="G21" s="74" t="s">
        <v>297</v>
      </c>
      <c r="H21" s="422" t="s">
        <v>37</v>
      </c>
      <c r="I21" s="240"/>
      <c r="J21" s="433"/>
      <c r="K21" s="386"/>
      <c r="L21" s="53"/>
      <c r="M21" s="382"/>
      <c r="N21" s="376"/>
      <c r="O21" s="376"/>
      <c r="P21" s="355" t="s">
        <v>294</v>
      </c>
      <c r="Q21" s="9"/>
    </row>
    <row r="22" spans="1:17" ht="21" customHeight="1" thickBot="1" x14ac:dyDescent="0.35">
      <c r="A22" s="619"/>
      <c r="B22" s="6" t="s">
        <v>173</v>
      </c>
      <c r="C22" s="6" t="s">
        <v>325</v>
      </c>
      <c r="D22" s="391"/>
      <c r="E22" s="391"/>
      <c r="F22" s="371" t="s">
        <v>513</v>
      </c>
      <c r="G22" s="14" t="s">
        <v>479</v>
      </c>
      <c r="H22" s="365"/>
      <c r="I22" s="161">
        <v>145260118</v>
      </c>
      <c r="J22" s="431"/>
      <c r="K22" s="16"/>
      <c r="L22" s="446">
        <v>30000000</v>
      </c>
      <c r="M22" s="446">
        <v>20000000</v>
      </c>
      <c r="N22" s="17"/>
      <c r="O22" s="17"/>
      <c r="P22" s="358" t="s">
        <v>293</v>
      </c>
      <c r="Q22" s="9"/>
    </row>
    <row r="23" spans="1:17" ht="21" hidden="1" customHeight="1" x14ac:dyDescent="0.3">
      <c r="A23" s="619"/>
      <c r="B23" s="6" t="s">
        <v>89</v>
      </c>
      <c r="C23" s="6" t="s">
        <v>325</v>
      </c>
      <c r="D23" s="6" t="s">
        <v>312</v>
      </c>
      <c r="E23" s="6">
        <v>59</v>
      </c>
      <c r="F23" s="621" t="s">
        <v>311</v>
      </c>
      <c r="G23" s="622"/>
      <c r="H23" s="622"/>
      <c r="I23" s="623"/>
      <c r="J23" s="425"/>
      <c r="K23" s="633"/>
      <c r="L23" s="528"/>
      <c r="M23" s="528"/>
      <c r="N23" s="634"/>
      <c r="O23" s="452"/>
      <c r="P23" s="312"/>
      <c r="Q23" s="9"/>
    </row>
    <row r="24" spans="1:17" ht="21" hidden="1" customHeight="1" thickBot="1" x14ac:dyDescent="0.35">
      <c r="A24" s="619"/>
      <c r="F24" s="7" t="s">
        <v>303</v>
      </c>
      <c r="G24" s="14" t="s">
        <v>304</v>
      </c>
      <c r="H24" s="7" t="s">
        <v>355</v>
      </c>
      <c r="I24" s="347"/>
      <c r="J24" s="434"/>
      <c r="K24" s="162"/>
      <c r="L24" s="17"/>
      <c r="M24" s="163"/>
      <c r="N24" s="376">
        <v>0</v>
      </c>
      <c r="O24" s="16"/>
      <c r="P24" s="427" t="s">
        <v>294</v>
      </c>
    </row>
    <row r="25" spans="1:17" ht="21" customHeight="1" thickBot="1" x14ac:dyDescent="0.35">
      <c r="A25" s="619"/>
      <c r="B25" s="348"/>
      <c r="C25" s="348"/>
      <c r="D25" s="348"/>
      <c r="E25" s="348"/>
      <c r="F25" s="349"/>
      <c r="G25" s="349"/>
      <c r="H25" s="349"/>
      <c r="I25" s="350">
        <f>SUM(I21:I24)</f>
        <v>145260118</v>
      </c>
      <c r="J25" s="349" t="s">
        <v>323</v>
      </c>
      <c r="K25" s="351">
        <f>K24+K21</f>
        <v>0</v>
      </c>
      <c r="L25" s="351">
        <f>L22</f>
        <v>30000000</v>
      </c>
      <c r="M25" s="472">
        <f>M24+M22</f>
        <v>20000000</v>
      </c>
      <c r="N25" s="471">
        <f>(K25+L25+M25)/444057442</f>
        <v>0.11259804536729281</v>
      </c>
      <c r="O25" s="359"/>
      <c r="P25" s="34">
        <f>SUM(K25:M25)</f>
        <v>50000000</v>
      </c>
    </row>
    <row r="26" spans="1:17" ht="30" customHeight="1" thickTop="1" x14ac:dyDescent="0.3">
      <c r="A26" s="613">
        <v>3</v>
      </c>
      <c r="B26" s="41"/>
      <c r="C26" s="41"/>
      <c r="D26" s="41"/>
      <c r="E26" s="41"/>
      <c r="F26" s="658" t="s">
        <v>266</v>
      </c>
      <c r="G26" s="654"/>
      <c r="H26" s="654"/>
      <c r="I26" s="654"/>
      <c r="J26" s="654"/>
      <c r="K26" s="659"/>
      <c r="L26" s="659"/>
      <c r="M26" s="660"/>
      <c r="N26" s="360"/>
      <c r="O26" s="360"/>
      <c r="P26" s="120"/>
    </row>
    <row r="27" spans="1:17" ht="40.5" x14ac:dyDescent="0.3">
      <c r="A27" s="614"/>
      <c r="B27" s="6" t="s">
        <v>173</v>
      </c>
      <c r="C27" s="6" t="s">
        <v>326</v>
      </c>
      <c r="D27" s="6" t="s">
        <v>310</v>
      </c>
      <c r="E27" s="6">
        <v>73</v>
      </c>
      <c r="F27" s="616" t="s">
        <v>305</v>
      </c>
      <c r="G27" s="617"/>
      <c r="H27" s="617"/>
      <c r="I27" s="618"/>
      <c r="J27" s="436"/>
      <c r="K27" s="327"/>
      <c r="L27" s="45"/>
      <c r="M27" s="473"/>
      <c r="N27" s="24"/>
      <c r="O27" s="457" t="s">
        <v>494</v>
      </c>
      <c r="P27" s="117"/>
    </row>
    <row r="28" spans="1:17" ht="40.5" x14ac:dyDescent="0.3">
      <c r="A28" s="614"/>
      <c r="F28" s="7" t="s">
        <v>309</v>
      </c>
      <c r="G28" s="14" t="s">
        <v>308</v>
      </c>
      <c r="H28" s="7" t="s">
        <v>274</v>
      </c>
      <c r="I28" s="15">
        <v>122089202</v>
      </c>
      <c r="J28" s="431"/>
      <c r="K28" s="325"/>
      <c r="L28" s="17">
        <v>25000000</v>
      </c>
      <c r="M28" s="347">
        <v>15000000</v>
      </c>
      <c r="N28" s="467"/>
      <c r="O28" s="16"/>
      <c r="P28" s="358" t="s">
        <v>294</v>
      </c>
      <c r="Q28" s="2"/>
    </row>
    <row r="29" spans="1:17" ht="16.5" hidden="1" customHeight="1" x14ac:dyDescent="0.3">
      <c r="A29" s="614"/>
      <c r="B29" s="6" t="s">
        <v>173</v>
      </c>
      <c r="C29" s="6" t="s">
        <v>326</v>
      </c>
      <c r="D29" s="6" t="s">
        <v>316</v>
      </c>
      <c r="E29" s="6">
        <v>77</v>
      </c>
      <c r="F29" s="621" t="s">
        <v>306</v>
      </c>
      <c r="G29" s="622"/>
      <c r="H29" s="622"/>
      <c r="I29" s="623"/>
      <c r="J29" s="437"/>
      <c r="K29" s="327"/>
      <c r="L29" s="54"/>
      <c r="M29" s="474"/>
      <c r="N29" s="469"/>
      <c r="O29" s="361"/>
      <c r="P29" s="340"/>
      <c r="Q29" s="2"/>
    </row>
    <row r="30" spans="1:17" ht="27" hidden="1" customHeight="1" x14ac:dyDescent="0.3">
      <c r="A30" s="614"/>
      <c r="B30" s="6"/>
      <c r="C30" s="6"/>
      <c r="D30" s="6"/>
      <c r="E30" s="6"/>
      <c r="F30" s="7" t="s">
        <v>318</v>
      </c>
      <c r="G30" s="14" t="s">
        <v>313</v>
      </c>
      <c r="H30" s="7" t="s">
        <v>274</v>
      </c>
      <c r="I30" s="665"/>
      <c r="J30" s="438"/>
      <c r="K30" s="327"/>
      <c r="L30" s="54"/>
      <c r="M30" s="474"/>
      <c r="N30" s="469"/>
      <c r="O30" s="361"/>
      <c r="P30" s="427" t="s">
        <v>294</v>
      </c>
      <c r="Q30" s="2"/>
    </row>
    <row r="31" spans="1:17" ht="27" hidden="1" customHeight="1" x14ac:dyDescent="0.3">
      <c r="A31" s="614"/>
      <c r="B31" s="6"/>
      <c r="C31" s="6"/>
      <c r="D31" s="6"/>
      <c r="E31" s="6"/>
      <c r="F31" s="7" t="s">
        <v>319</v>
      </c>
      <c r="G31" s="14" t="s">
        <v>314</v>
      </c>
      <c r="H31" s="7" t="s">
        <v>274</v>
      </c>
      <c r="I31" s="666"/>
      <c r="J31" s="438"/>
      <c r="K31" s="327"/>
      <c r="L31" s="54"/>
      <c r="M31" s="474"/>
      <c r="N31" s="469"/>
      <c r="O31" s="361"/>
      <c r="P31" s="340"/>
      <c r="Q31" s="2"/>
    </row>
    <row r="32" spans="1:17" ht="40.5" hidden="1" x14ac:dyDescent="0.3">
      <c r="A32" s="614"/>
      <c r="B32" s="6"/>
      <c r="C32" s="6"/>
      <c r="D32" s="6"/>
      <c r="E32" s="6"/>
      <c r="F32" s="7" t="s">
        <v>320</v>
      </c>
      <c r="G32" s="14" t="s">
        <v>315</v>
      </c>
      <c r="H32" s="7" t="s">
        <v>274</v>
      </c>
      <c r="I32" s="667"/>
      <c r="J32" s="439"/>
      <c r="K32" s="327"/>
      <c r="L32" s="54"/>
      <c r="M32" s="474"/>
      <c r="N32" s="469"/>
      <c r="O32" s="361"/>
      <c r="P32" s="427" t="s">
        <v>294</v>
      </c>
      <c r="Q32" s="2"/>
    </row>
    <row r="33" spans="1:40" ht="33.75" customHeight="1" x14ac:dyDescent="0.3">
      <c r="A33" s="614"/>
      <c r="B33" s="6" t="s">
        <v>89</v>
      </c>
      <c r="C33" s="6" t="s">
        <v>326</v>
      </c>
      <c r="D33" s="6" t="s">
        <v>317</v>
      </c>
      <c r="E33" s="6">
        <v>79</v>
      </c>
      <c r="F33" s="616" t="s">
        <v>307</v>
      </c>
      <c r="G33" s="617"/>
      <c r="H33" s="617"/>
      <c r="I33" s="618"/>
      <c r="J33" s="436"/>
      <c r="K33" s="327"/>
      <c r="L33" s="54"/>
      <c r="M33" s="474"/>
      <c r="N33" s="469"/>
      <c r="O33" s="361" t="s">
        <v>495</v>
      </c>
      <c r="P33" s="340"/>
      <c r="Q33" s="2"/>
    </row>
    <row r="34" spans="1:40" ht="45" customHeight="1" thickBot="1" x14ac:dyDescent="0.35">
      <c r="A34" s="614"/>
      <c r="B34" s="6"/>
      <c r="C34" s="6"/>
      <c r="D34" s="6"/>
      <c r="E34" s="6"/>
      <c r="F34" s="7" t="s">
        <v>321</v>
      </c>
      <c r="G34" s="14" t="s">
        <v>322</v>
      </c>
      <c r="H34" s="7" t="s">
        <v>37</v>
      </c>
      <c r="I34" s="15">
        <v>154604446</v>
      </c>
      <c r="J34" s="439"/>
      <c r="K34" s="447">
        <v>154604446</v>
      </c>
      <c r="L34" s="54"/>
      <c r="M34" s="474"/>
      <c r="N34" s="470"/>
      <c r="O34" s="361"/>
      <c r="P34" s="358" t="s">
        <v>293</v>
      </c>
      <c r="Q34" s="2"/>
    </row>
    <row r="35" spans="1:40" ht="17.25" customHeight="1" thickBot="1" x14ac:dyDescent="0.35">
      <c r="A35" s="632"/>
      <c r="B35" s="348"/>
      <c r="C35" s="348"/>
      <c r="D35" s="348"/>
      <c r="E35" s="348"/>
      <c r="F35" s="349"/>
      <c r="G35" s="349"/>
      <c r="H35" s="349"/>
      <c r="I35" s="350">
        <f>SUM(I28:I34)</f>
        <v>276693648</v>
      </c>
      <c r="J35" s="349" t="s">
        <v>324</v>
      </c>
      <c r="K35" s="351">
        <f>SUM(K34,K32,K31,K30,K28)</f>
        <v>154604446</v>
      </c>
      <c r="L35" s="352">
        <f>L32+L31+L30+L28</f>
        <v>25000000</v>
      </c>
      <c r="M35" s="475">
        <f>M32+M31+M30+M28</f>
        <v>15000000</v>
      </c>
      <c r="N35" s="471">
        <f>(K35+L35+M35)/288902577</f>
        <v>0.67359885820610044</v>
      </c>
      <c r="O35" s="359"/>
      <c r="P35" s="119">
        <f>SUM(K35:M35)</f>
        <v>194604446</v>
      </c>
    </row>
    <row r="36" spans="1:40" ht="17.25" thickTop="1" x14ac:dyDescent="0.3">
      <c r="A36" s="613">
        <v>4</v>
      </c>
      <c r="B36" s="41"/>
      <c r="C36" s="41"/>
      <c r="D36" s="41"/>
      <c r="E36" s="41"/>
      <c r="F36" s="658" t="s">
        <v>265</v>
      </c>
      <c r="G36" s="654"/>
      <c r="H36" s="654"/>
      <c r="I36" s="654"/>
      <c r="J36" s="654"/>
      <c r="K36" s="659"/>
      <c r="L36" s="659"/>
      <c r="M36" s="660"/>
      <c r="N36" s="360"/>
      <c r="O36" s="360"/>
      <c r="P36" s="120"/>
    </row>
    <row r="37" spans="1:40" x14ac:dyDescent="0.3">
      <c r="A37" s="614"/>
      <c r="B37" s="6" t="s">
        <v>89</v>
      </c>
      <c r="C37" s="6" t="s">
        <v>327</v>
      </c>
      <c r="D37" s="6" t="s">
        <v>342</v>
      </c>
      <c r="E37" s="6">
        <v>67</v>
      </c>
      <c r="F37" s="621" t="s">
        <v>328</v>
      </c>
      <c r="G37" s="622"/>
      <c r="H37" s="622"/>
      <c r="I37" s="623"/>
      <c r="J37" s="437"/>
      <c r="K37" s="327"/>
      <c r="L37" s="45"/>
      <c r="M37" s="170"/>
      <c r="N37" s="244"/>
      <c r="O37" s="244"/>
      <c r="P37" s="117"/>
    </row>
    <row r="38" spans="1:40" ht="27" hidden="1" x14ac:dyDescent="0.3">
      <c r="A38" s="614"/>
      <c r="B38" s="369"/>
      <c r="C38" s="369"/>
      <c r="D38" s="369"/>
      <c r="E38" s="369"/>
      <c r="F38" s="365" t="s">
        <v>410</v>
      </c>
      <c r="G38" s="14" t="s">
        <v>409</v>
      </c>
      <c r="H38" s="7" t="s">
        <v>355</v>
      </c>
      <c r="I38" s="240"/>
      <c r="J38" s="431"/>
      <c r="K38" s="162"/>
      <c r="L38" s="17"/>
      <c r="M38" s="163"/>
      <c r="N38" s="16"/>
      <c r="O38" s="16"/>
      <c r="P38" s="358" t="s">
        <v>294</v>
      </c>
    </row>
    <row r="39" spans="1:40" x14ac:dyDescent="0.3">
      <c r="A39" s="614"/>
      <c r="B39" s="6" t="s">
        <v>89</v>
      </c>
      <c r="C39" s="6" t="s">
        <v>327</v>
      </c>
      <c r="D39" s="6" t="s">
        <v>343</v>
      </c>
      <c r="E39" s="6">
        <v>68</v>
      </c>
      <c r="F39" s="621" t="s">
        <v>329</v>
      </c>
      <c r="G39" s="622"/>
      <c r="H39" s="622"/>
      <c r="I39" s="623"/>
      <c r="J39" s="425"/>
      <c r="K39" s="162"/>
      <c r="L39" s="17"/>
      <c r="M39" s="163"/>
      <c r="N39" s="16"/>
      <c r="O39" s="16"/>
      <c r="P39" s="128"/>
    </row>
    <row r="40" spans="1:40" ht="54" hidden="1" x14ac:dyDescent="0.3">
      <c r="A40" s="614"/>
      <c r="B40" s="369"/>
      <c r="C40" s="369"/>
      <c r="D40" s="369"/>
      <c r="E40" s="369"/>
      <c r="F40" s="365" t="s">
        <v>408</v>
      </c>
      <c r="G40" s="14" t="s">
        <v>407</v>
      </c>
      <c r="H40" s="7" t="s">
        <v>354</v>
      </c>
      <c r="I40" s="240"/>
      <c r="J40" s="431"/>
      <c r="K40" s="162"/>
      <c r="L40" s="17"/>
      <c r="M40" s="163"/>
      <c r="N40" s="16"/>
      <c r="O40" s="16"/>
      <c r="P40" s="358" t="s">
        <v>294</v>
      </c>
    </row>
    <row r="41" spans="1:40" x14ac:dyDescent="0.3">
      <c r="A41" s="614"/>
      <c r="B41" s="6" t="s">
        <v>89</v>
      </c>
      <c r="C41" s="6" t="s">
        <v>327</v>
      </c>
      <c r="D41" s="6" t="s">
        <v>344</v>
      </c>
      <c r="E41" s="6">
        <v>70</v>
      </c>
      <c r="F41" s="621" t="s">
        <v>330</v>
      </c>
      <c r="G41" s="622"/>
      <c r="H41" s="622"/>
      <c r="I41" s="623"/>
      <c r="J41" s="425"/>
      <c r="K41" s="162"/>
      <c r="L41" s="17"/>
      <c r="M41" s="163"/>
      <c r="N41" s="16"/>
      <c r="O41" s="16"/>
      <c r="P41" s="124"/>
    </row>
    <row r="42" spans="1:40" hidden="1" x14ac:dyDescent="0.3">
      <c r="A42" s="614"/>
      <c r="B42" s="369"/>
      <c r="C42" s="369"/>
      <c r="D42" s="369"/>
      <c r="E42" s="369"/>
      <c r="F42" s="365" t="s">
        <v>412</v>
      </c>
      <c r="G42" s="14" t="s">
        <v>411</v>
      </c>
      <c r="H42" s="7" t="s">
        <v>363</v>
      </c>
      <c r="I42" s="240"/>
      <c r="J42" s="431"/>
      <c r="K42" s="162">
        <v>0</v>
      </c>
      <c r="L42" s="17"/>
      <c r="M42" s="163"/>
      <c r="N42" s="16"/>
      <c r="O42" s="16"/>
      <c r="P42" s="124"/>
      <c r="Q42" s="10"/>
    </row>
    <row r="43" spans="1:40" x14ac:dyDescent="0.3">
      <c r="A43" s="614"/>
      <c r="B43" s="6" t="s">
        <v>89</v>
      </c>
      <c r="C43" s="6" t="s">
        <v>327</v>
      </c>
      <c r="D43" s="6" t="s">
        <v>345</v>
      </c>
      <c r="E43" s="6">
        <v>71</v>
      </c>
      <c r="F43" s="621" t="s">
        <v>331</v>
      </c>
      <c r="G43" s="622"/>
      <c r="H43" s="622"/>
      <c r="I43" s="623"/>
      <c r="J43" s="437"/>
      <c r="K43" s="363"/>
      <c r="L43" s="54"/>
      <c r="M43" s="362"/>
      <c r="N43" s="361"/>
      <c r="O43" s="361"/>
      <c r="P43" s="338"/>
      <c r="Q43" s="10"/>
    </row>
    <row r="44" spans="1:40" ht="27" hidden="1" x14ac:dyDescent="0.3">
      <c r="A44" s="614"/>
      <c r="B44" s="369"/>
      <c r="C44" s="369"/>
      <c r="D44" s="369"/>
      <c r="E44" s="369"/>
      <c r="F44" s="14" t="s">
        <v>470</v>
      </c>
      <c r="G44" s="423" t="s">
        <v>469</v>
      </c>
      <c r="H44" s="7" t="s">
        <v>302</v>
      </c>
      <c r="I44" s="240"/>
      <c r="J44" s="431"/>
      <c r="K44" s="162"/>
      <c r="L44" s="45"/>
      <c r="M44" s="170"/>
      <c r="N44" s="244"/>
      <c r="O44" s="244"/>
      <c r="P44" s="358" t="s">
        <v>294</v>
      </c>
      <c r="Q44" s="10"/>
    </row>
    <row r="45" spans="1:40" s="10" customFormat="1" ht="19.5" customHeight="1" thickBot="1" x14ac:dyDescent="0.35">
      <c r="A45" s="614"/>
      <c r="B45" s="348"/>
      <c r="C45" s="348"/>
      <c r="D45" s="348"/>
      <c r="E45" s="348"/>
      <c r="F45" s="349"/>
      <c r="G45" s="349"/>
      <c r="H45" s="349"/>
      <c r="I45" s="350">
        <f>SUM(I38:I44)</f>
        <v>0</v>
      </c>
      <c r="J45" s="349" t="s">
        <v>332</v>
      </c>
      <c r="K45" s="351">
        <f>SUM(K38:K44)</f>
        <v>0</v>
      </c>
      <c r="L45" s="352">
        <f>SUM(L40:L44)</f>
        <v>0</v>
      </c>
      <c r="M45" s="353">
        <f>SUM(M40:M44)</f>
        <v>0</v>
      </c>
      <c r="N45" s="359">
        <f>K45/795534204</f>
        <v>0</v>
      </c>
      <c r="O45" s="359"/>
      <c r="P45" s="119">
        <f>SUM(K45:M45)</f>
        <v>0</v>
      </c>
      <c r="Q45"/>
      <c r="R45" s="22"/>
      <c r="S45" s="22"/>
      <c r="T45" s="22"/>
      <c r="V45" s="87"/>
      <c r="W45" s="87"/>
      <c r="X45" s="87"/>
      <c r="Y45" s="87"/>
      <c r="Z45" s="87"/>
      <c r="AA45" s="87"/>
      <c r="AB45" s="87"/>
      <c r="AC45" s="87"/>
      <c r="AD45" s="87"/>
      <c r="AE45" s="87"/>
      <c r="AF45" s="87"/>
      <c r="AG45" s="87"/>
      <c r="AH45" s="87"/>
      <c r="AI45" s="87"/>
      <c r="AJ45" s="87"/>
      <c r="AK45" s="87"/>
      <c r="AL45" s="87"/>
      <c r="AM45" s="87"/>
      <c r="AN45" s="87"/>
    </row>
    <row r="46" spans="1:40" s="10" customFormat="1" ht="16.5" customHeight="1" thickTop="1" x14ac:dyDescent="0.3">
      <c r="A46" s="613">
        <v>5</v>
      </c>
      <c r="B46" s="41"/>
      <c r="C46" s="41"/>
      <c r="D46" s="41"/>
      <c r="E46" s="41"/>
      <c r="F46" s="658" t="s">
        <v>333</v>
      </c>
      <c r="G46" s="654"/>
      <c r="H46" s="654"/>
      <c r="I46" s="654"/>
      <c r="J46" s="654"/>
      <c r="K46" s="659"/>
      <c r="L46" s="659"/>
      <c r="M46" s="660"/>
      <c r="N46" s="360"/>
      <c r="O46" s="51"/>
      <c r="P46" s="120"/>
      <c r="Q46"/>
      <c r="R46" s="22"/>
      <c r="S46" s="22"/>
      <c r="T46" s="22"/>
      <c r="V46" s="87"/>
      <c r="W46" s="87"/>
      <c r="X46" s="87"/>
      <c r="Y46" s="87"/>
      <c r="Z46" s="87"/>
      <c r="AA46" s="87"/>
      <c r="AB46" s="87"/>
      <c r="AC46" s="87"/>
      <c r="AD46" s="87"/>
      <c r="AE46" s="87"/>
      <c r="AF46" s="87"/>
      <c r="AG46" s="87"/>
      <c r="AH46" s="87"/>
      <c r="AI46" s="87"/>
      <c r="AJ46" s="87"/>
      <c r="AK46" s="87"/>
      <c r="AL46" s="87"/>
      <c r="AM46" s="87"/>
      <c r="AN46" s="87"/>
    </row>
    <row r="47" spans="1:40" s="10" customFormat="1" ht="44.25" customHeight="1" x14ac:dyDescent="0.3">
      <c r="A47" s="614"/>
      <c r="B47" s="6" t="s">
        <v>89</v>
      </c>
      <c r="C47" s="6" t="s">
        <v>341</v>
      </c>
      <c r="D47" s="6" t="s">
        <v>346</v>
      </c>
      <c r="E47" s="6">
        <v>62</v>
      </c>
      <c r="F47" s="616" t="s">
        <v>334</v>
      </c>
      <c r="G47" s="617"/>
      <c r="H47" s="617"/>
      <c r="I47" s="618"/>
      <c r="J47" s="426"/>
      <c r="K47" s="173"/>
      <c r="L47" s="328"/>
      <c r="M47" s="318"/>
      <c r="N47" s="25"/>
      <c r="O47" s="457" t="s">
        <v>496</v>
      </c>
      <c r="P47" s="125"/>
      <c r="Q47" s="3"/>
      <c r="R47" s="22"/>
      <c r="S47" s="22"/>
      <c r="T47" s="22"/>
      <c r="V47" s="87"/>
      <c r="W47" s="87"/>
      <c r="X47" s="87"/>
      <c r="Y47" s="87"/>
      <c r="Z47" s="87"/>
      <c r="AA47" s="87"/>
      <c r="AB47" s="87"/>
      <c r="AC47" s="87"/>
      <c r="AD47" s="87"/>
      <c r="AE47" s="87"/>
      <c r="AF47" s="87"/>
      <c r="AG47" s="87"/>
      <c r="AH47" s="87"/>
      <c r="AI47" s="87"/>
      <c r="AJ47" s="87"/>
      <c r="AK47" s="87"/>
      <c r="AL47" s="87"/>
      <c r="AM47" s="87"/>
      <c r="AN47" s="87"/>
    </row>
    <row r="48" spans="1:40" ht="16.5" hidden="1" customHeight="1" x14ac:dyDescent="0.3">
      <c r="A48" s="614"/>
      <c r="B48" s="369"/>
      <c r="C48" s="369"/>
      <c r="D48" s="391"/>
      <c r="E48" s="391"/>
      <c r="F48" s="7" t="s">
        <v>335</v>
      </c>
      <c r="G48" s="14" t="s">
        <v>336</v>
      </c>
      <c r="H48" s="365" t="s">
        <v>354</v>
      </c>
      <c r="I48" s="668">
        <v>278910157</v>
      </c>
      <c r="J48" s="440"/>
      <c r="K48" s="16"/>
      <c r="L48" s="329"/>
      <c r="M48" s="330"/>
      <c r="N48" s="16"/>
      <c r="O48" s="458" t="s">
        <v>496</v>
      </c>
      <c r="P48" s="428" t="s">
        <v>482</v>
      </c>
      <c r="Q48" s="10"/>
    </row>
    <row r="49" spans="1:40" ht="17.25" hidden="1" customHeight="1" x14ac:dyDescent="0.3">
      <c r="A49" s="614"/>
      <c r="B49" s="6"/>
      <c r="C49" s="6"/>
      <c r="D49" s="6"/>
      <c r="E49" s="6"/>
      <c r="F49" s="7" t="s">
        <v>337</v>
      </c>
      <c r="G49" s="14" t="s">
        <v>340</v>
      </c>
      <c r="H49" s="365" t="s">
        <v>354</v>
      </c>
      <c r="I49" s="669"/>
      <c r="J49" s="441"/>
      <c r="K49" s="16"/>
      <c r="L49" s="329"/>
      <c r="M49" s="330"/>
      <c r="N49" s="16"/>
      <c r="O49" s="458" t="s">
        <v>496</v>
      </c>
      <c r="P49" s="428" t="s">
        <v>482</v>
      </c>
      <c r="Q49" s="10"/>
    </row>
    <row r="50" spans="1:40" ht="28.5" customHeight="1" x14ac:dyDescent="0.3">
      <c r="A50" s="614"/>
      <c r="B50" s="6"/>
      <c r="C50" s="6"/>
      <c r="D50" s="6"/>
      <c r="E50" s="6"/>
      <c r="F50" s="7" t="s">
        <v>338</v>
      </c>
      <c r="G50" s="14" t="s">
        <v>339</v>
      </c>
      <c r="H50" s="7" t="s">
        <v>485</v>
      </c>
      <c r="I50" s="669"/>
      <c r="J50" s="441"/>
      <c r="K50" s="448">
        <v>20000000</v>
      </c>
      <c r="L50" s="329"/>
      <c r="M50" s="476"/>
      <c r="N50" s="467"/>
      <c r="O50" s="16"/>
      <c r="P50" s="16" t="s">
        <v>293</v>
      </c>
    </row>
    <row r="51" spans="1:40" ht="28.5" customHeight="1" x14ac:dyDescent="0.3">
      <c r="A51" s="614"/>
      <c r="B51" s="6"/>
      <c r="C51" s="6"/>
      <c r="D51" s="6"/>
      <c r="E51" s="6"/>
      <c r="F51" s="7" t="s">
        <v>399</v>
      </c>
      <c r="G51" s="14" t="s">
        <v>466</v>
      </c>
      <c r="H51" s="7" t="s">
        <v>355</v>
      </c>
      <c r="I51" s="670"/>
      <c r="J51" s="442"/>
      <c r="K51" s="448">
        <v>80000000</v>
      </c>
      <c r="L51" s="329"/>
      <c r="M51" s="476"/>
      <c r="N51" s="467"/>
      <c r="O51" s="16"/>
      <c r="P51" s="16" t="s">
        <v>293</v>
      </c>
    </row>
    <row r="52" spans="1:40" s="10" customFormat="1" ht="33.75" customHeight="1" x14ac:dyDescent="0.3">
      <c r="A52" s="614"/>
      <c r="B52" s="6" t="s">
        <v>89</v>
      </c>
      <c r="C52" s="6" t="s">
        <v>341</v>
      </c>
      <c r="D52" s="6" t="s">
        <v>347</v>
      </c>
      <c r="E52" s="6">
        <v>64</v>
      </c>
      <c r="F52" s="616" t="s">
        <v>348</v>
      </c>
      <c r="G52" s="617"/>
      <c r="H52" s="617"/>
      <c r="I52" s="618"/>
      <c r="J52" s="426"/>
      <c r="K52" s="449"/>
      <c r="L52" s="329"/>
      <c r="M52" s="326"/>
      <c r="N52" s="467"/>
      <c r="O52" s="457" t="s">
        <v>496</v>
      </c>
      <c r="P52" s="118"/>
      <c r="Q52"/>
      <c r="R52" s="22"/>
      <c r="S52" s="22"/>
      <c r="T52" s="22"/>
      <c r="V52" s="87"/>
      <c r="W52" s="87"/>
      <c r="X52" s="87"/>
      <c r="Y52" s="87"/>
      <c r="Z52" s="87"/>
      <c r="AA52" s="87"/>
      <c r="AB52" s="87"/>
      <c r="AC52" s="87"/>
      <c r="AD52" s="87"/>
      <c r="AE52" s="87"/>
      <c r="AF52" s="87"/>
      <c r="AG52" s="87"/>
      <c r="AH52" s="87"/>
      <c r="AI52" s="87"/>
      <c r="AJ52" s="87"/>
      <c r="AK52" s="87"/>
      <c r="AL52" s="87"/>
      <c r="AM52" s="87"/>
      <c r="AN52" s="87"/>
    </row>
    <row r="53" spans="1:40" s="10" customFormat="1" ht="27" hidden="1" customHeight="1" x14ac:dyDescent="0.3">
      <c r="A53" s="614"/>
      <c r="B53" s="368"/>
      <c r="C53" s="368"/>
      <c r="D53" s="392"/>
      <c r="E53" s="392"/>
      <c r="F53" s="7" t="s">
        <v>349</v>
      </c>
      <c r="G53" s="14" t="s">
        <v>353</v>
      </c>
      <c r="H53" s="7" t="s">
        <v>355</v>
      </c>
      <c r="I53" s="668">
        <v>41836051</v>
      </c>
      <c r="J53" s="440"/>
      <c r="K53" s="450">
        <v>0</v>
      </c>
      <c r="L53" s="329"/>
      <c r="M53" s="477"/>
      <c r="N53" s="467"/>
      <c r="O53" s="16"/>
      <c r="P53" s="358"/>
      <c r="R53" s="22"/>
      <c r="S53" s="22"/>
      <c r="T53" s="22"/>
      <c r="V53" s="87"/>
      <c r="W53" s="87"/>
      <c r="X53" s="87"/>
      <c r="Y53" s="87"/>
      <c r="Z53" s="87"/>
      <c r="AA53" s="87"/>
      <c r="AB53" s="87"/>
      <c r="AC53" s="87"/>
      <c r="AD53" s="87"/>
      <c r="AE53" s="87"/>
      <c r="AF53" s="87"/>
      <c r="AG53" s="87"/>
      <c r="AH53" s="87"/>
      <c r="AI53" s="87"/>
      <c r="AJ53" s="87"/>
      <c r="AK53" s="87"/>
      <c r="AL53" s="87"/>
      <c r="AM53" s="87"/>
      <c r="AN53" s="87"/>
    </row>
    <row r="54" spans="1:40" s="10" customFormat="1" ht="27" hidden="1" customHeight="1" x14ac:dyDescent="0.3">
      <c r="A54" s="614"/>
      <c r="B54" s="6"/>
      <c r="C54" s="6"/>
      <c r="D54" s="6"/>
      <c r="E54" s="6"/>
      <c r="F54" s="7" t="s">
        <v>350</v>
      </c>
      <c r="G54" s="14" t="s">
        <v>356</v>
      </c>
      <c r="H54" s="7" t="s">
        <v>355</v>
      </c>
      <c r="I54" s="669"/>
      <c r="J54" s="441"/>
      <c r="K54" s="448">
        <v>0</v>
      </c>
      <c r="L54" s="329"/>
      <c r="M54" s="477"/>
      <c r="N54" s="467"/>
      <c r="O54" s="16"/>
      <c r="P54" s="16"/>
      <c r="R54" s="22"/>
      <c r="S54" s="22"/>
      <c r="T54" s="22"/>
      <c r="V54" s="87"/>
      <c r="W54" s="87"/>
      <c r="X54" s="87"/>
      <c r="Y54" s="87"/>
      <c r="Z54" s="87"/>
      <c r="AA54" s="87"/>
      <c r="AB54" s="87"/>
      <c r="AC54" s="87"/>
      <c r="AD54" s="87"/>
      <c r="AE54" s="87"/>
      <c r="AF54" s="87"/>
      <c r="AG54" s="87"/>
      <c r="AH54" s="87"/>
      <c r="AI54" s="87"/>
      <c r="AJ54" s="87"/>
      <c r="AK54" s="87"/>
      <c r="AL54" s="87"/>
      <c r="AM54" s="87"/>
      <c r="AN54" s="87"/>
    </row>
    <row r="55" spans="1:40" s="10" customFormat="1" ht="40.5" hidden="1" x14ac:dyDescent="0.3">
      <c r="A55" s="614"/>
      <c r="B55" s="6"/>
      <c r="C55" s="6"/>
      <c r="D55" s="6"/>
      <c r="E55" s="6"/>
      <c r="F55" s="7" t="s">
        <v>351</v>
      </c>
      <c r="G55" s="14" t="s">
        <v>357</v>
      </c>
      <c r="H55" s="7" t="s">
        <v>355</v>
      </c>
      <c r="I55" s="669"/>
      <c r="J55" s="441"/>
      <c r="K55" s="450"/>
      <c r="L55" s="329"/>
      <c r="M55" s="478"/>
      <c r="N55" s="467"/>
      <c r="O55" s="16"/>
      <c r="P55" s="16" t="s">
        <v>294</v>
      </c>
      <c r="R55" s="22"/>
      <c r="S55" s="22"/>
      <c r="T55" s="22"/>
      <c r="V55" s="87"/>
      <c r="W55" s="87"/>
      <c r="X55" s="87"/>
      <c r="Y55" s="87"/>
      <c r="Z55" s="87"/>
      <c r="AA55" s="87"/>
      <c r="AB55" s="87"/>
      <c r="AC55" s="87"/>
      <c r="AD55" s="87"/>
      <c r="AE55" s="87"/>
      <c r="AF55" s="87"/>
      <c r="AG55" s="87"/>
      <c r="AH55" s="87"/>
      <c r="AI55" s="87"/>
      <c r="AJ55" s="87"/>
      <c r="AK55" s="87"/>
      <c r="AL55" s="87"/>
      <c r="AM55" s="87"/>
      <c r="AN55" s="87"/>
    </row>
    <row r="56" spans="1:40" s="10" customFormat="1" ht="27.75" hidden="1" customHeight="1" x14ac:dyDescent="0.3">
      <c r="A56" s="614"/>
      <c r="B56" s="6"/>
      <c r="C56" s="6"/>
      <c r="D56" s="6"/>
      <c r="E56" s="6"/>
      <c r="F56" s="7" t="s">
        <v>352</v>
      </c>
      <c r="G56" s="14" t="s">
        <v>358</v>
      </c>
      <c r="H56" s="7" t="s">
        <v>355</v>
      </c>
      <c r="I56" s="669"/>
      <c r="J56" s="441"/>
      <c r="K56" s="450"/>
      <c r="L56" s="329"/>
      <c r="M56" s="477"/>
      <c r="N56" s="467"/>
      <c r="O56" s="16"/>
      <c r="P56" s="16" t="s">
        <v>292</v>
      </c>
      <c r="R56" s="22"/>
      <c r="S56" s="22"/>
      <c r="T56" s="22"/>
      <c r="V56" s="87"/>
      <c r="W56" s="87"/>
      <c r="X56" s="87"/>
      <c r="Y56" s="87"/>
      <c r="Z56" s="87"/>
      <c r="AA56" s="87"/>
      <c r="AB56" s="87"/>
      <c r="AC56" s="87"/>
      <c r="AD56" s="87"/>
      <c r="AE56" s="87"/>
      <c r="AF56" s="87"/>
      <c r="AG56" s="87"/>
      <c r="AH56" s="87"/>
      <c r="AI56" s="87"/>
      <c r="AJ56" s="87"/>
      <c r="AK56" s="87"/>
      <c r="AL56" s="87"/>
      <c r="AM56" s="87"/>
      <c r="AN56" s="87"/>
    </row>
    <row r="57" spans="1:40" s="10" customFormat="1" ht="27.75" customHeight="1" x14ac:dyDescent="0.3">
      <c r="A57" s="614"/>
      <c r="B57" s="6"/>
      <c r="C57" s="6"/>
      <c r="D57" s="6"/>
      <c r="E57" s="6"/>
      <c r="F57" s="7" t="s">
        <v>487</v>
      </c>
      <c r="G57" s="14" t="s">
        <v>467</v>
      </c>
      <c r="H57" s="7" t="s">
        <v>355</v>
      </c>
      <c r="I57" s="670"/>
      <c r="J57" s="442"/>
      <c r="K57" s="448">
        <v>20000000</v>
      </c>
      <c r="L57" s="329"/>
      <c r="M57" s="477"/>
      <c r="N57" s="467"/>
      <c r="O57" s="16"/>
      <c r="P57" s="16" t="s">
        <v>293</v>
      </c>
      <c r="R57" s="22"/>
      <c r="S57" s="22"/>
      <c r="T57" s="22"/>
      <c r="V57" s="87"/>
      <c r="W57" s="87"/>
      <c r="X57" s="87"/>
      <c r="Y57" s="87"/>
      <c r="Z57" s="87"/>
      <c r="AA57" s="87"/>
      <c r="AB57" s="87"/>
      <c r="AC57" s="87"/>
      <c r="AD57" s="87"/>
      <c r="AE57" s="87"/>
      <c r="AF57" s="87"/>
      <c r="AG57" s="87"/>
      <c r="AH57" s="87"/>
      <c r="AI57" s="87"/>
      <c r="AJ57" s="87"/>
      <c r="AK57" s="87"/>
      <c r="AL57" s="87"/>
      <c r="AM57" s="87"/>
      <c r="AN57" s="87"/>
    </row>
    <row r="58" spans="1:40" ht="40.5" x14ac:dyDescent="0.3">
      <c r="A58" s="614"/>
      <c r="B58" s="6" t="s">
        <v>89</v>
      </c>
      <c r="C58" s="6" t="s">
        <v>341</v>
      </c>
      <c r="D58" s="6" t="s">
        <v>360</v>
      </c>
      <c r="E58" s="6">
        <v>65</v>
      </c>
      <c r="F58" s="616" t="s">
        <v>359</v>
      </c>
      <c r="G58" s="617"/>
      <c r="H58" s="617"/>
      <c r="I58" s="618"/>
      <c r="J58" s="426"/>
      <c r="K58" s="451"/>
      <c r="L58" s="331"/>
      <c r="M58" s="479"/>
      <c r="N58" s="467"/>
      <c r="O58" s="457" t="s">
        <v>496</v>
      </c>
      <c r="P58" s="377"/>
      <c r="Q58" s="334"/>
    </row>
    <row r="59" spans="1:40" ht="27" x14ac:dyDescent="0.3">
      <c r="A59" s="614"/>
      <c r="B59" s="369"/>
      <c r="C59" s="369"/>
      <c r="D59" s="369"/>
      <c r="E59" s="369"/>
      <c r="F59" s="7" t="s">
        <v>508</v>
      </c>
      <c r="G59" s="14" t="s">
        <v>361</v>
      </c>
      <c r="H59" s="7" t="s">
        <v>354</v>
      </c>
      <c r="I59" s="671">
        <v>320202383</v>
      </c>
      <c r="J59" s="15"/>
      <c r="K59" s="448">
        <v>200000000</v>
      </c>
      <c r="L59" s="364"/>
      <c r="M59" s="477"/>
      <c r="N59" s="467"/>
      <c r="O59" s="16"/>
      <c r="P59" s="16" t="s">
        <v>292</v>
      </c>
      <c r="Q59" s="10"/>
    </row>
    <row r="60" spans="1:40" ht="27" customHeight="1" x14ac:dyDescent="0.3">
      <c r="A60" s="614"/>
      <c r="B60" s="369"/>
      <c r="C60" s="369"/>
      <c r="D60" s="369"/>
      <c r="E60" s="369"/>
      <c r="F60" s="7" t="s">
        <v>509</v>
      </c>
      <c r="G60" s="14" t="s">
        <v>510</v>
      </c>
      <c r="H60" s="7" t="s">
        <v>355</v>
      </c>
      <c r="I60" s="672"/>
      <c r="J60" s="15"/>
      <c r="K60" s="448">
        <v>30000000</v>
      </c>
      <c r="L60" s="364"/>
      <c r="M60" s="477"/>
      <c r="N60" s="467"/>
      <c r="O60" s="16"/>
      <c r="P60" s="16" t="s">
        <v>482</v>
      </c>
      <c r="Q60" s="10"/>
    </row>
    <row r="61" spans="1:40" ht="32.25" customHeight="1" thickBot="1" x14ac:dyDescent="0.35">
      <c r="A61" s="614"/>
      <c r="B61" s="369"/>
      <c r="C61" s="369"/>
      <c r="D61" s="369"/>
      <c r="E61" s="369"/>
      <c r="F61" s="7" t="s">
        <v>488</v>
      </c>
      <c r="G61" s="14" t="s">
        <v>468</v>
      </c>
      <c r="H61" s="371" t="s">
        <v>355</v>
      </c>
      <c r="I61" s="673"/>
      <c r="J61" s="15"/>
      <c r="K61" s="448">
        <v>50000000</v>
      </c>
      <c r="L61" s="390"/>
      <c r="M61" s="480"/>
      <c r="N61" s="470"/>
      <c r="O61" s="376"/>
      <c r="P61" s="16" t="s">
        <v>293</v>
      </c>
      <c r="Q61" s="10"/>
    </row>
    <row r="62" spans="1:40" s="10" customFormat="1" ht="23.25" customHeight="1" thickBot="1" x14ac:dyDescent="0.35">
      <c r="A62" s="615"/>
      <c r="B62" s="348"/>
      <c r="C62" s="348"/>
      <c r="D62" s="348"/>
      <c r="E62" s="348"/>
      <c r="F62" s="349"/>
      <c r="G62" s="349"/>
      <c r="H62" s="349"/>
      <c r="I62" s="353">
        <f>I60+I53+I48</f>
        <v>320746208</v>
      </c>
      <c r="J62" s="349" t="s">
        <v>362</v>
      </c>
      <c r="K62" s="351">
        <f>SUM(K50:K61)</f>
        <v>400000000</v>
      </c>
      <c r="L62" s="351">
        <f t="shared" ref="L62:M62" si="1">L61+L60+L57+L56+L55+L54+L53+L51+L50+L49+L48</f>
        <v>0</v>
      </c>
      <c r="M62" s="472">
        <f t="shared" si="1"/>
        <v>0</v>
      </c>
      <c r="N62" s="471">
        <f>(K62+L62+M62)/640948591</f>
        <v>0.62407501259332665</v>
      </c>
      <c r="O62" s="359"/>
      <c r="P62" s="119">
        <f>SUM(K62:M62)</f>
        <v>400000000</v>
      </c>
      <c r="Q62"/>
      <c r="R62" s="22"/>
      <c r="S62" s="22"/>
      <c r="T62" s="22"/>
      <c r="V62" s="105"/>
      <c r="W62" s="105"/>
      <c r="X62" s="105"/>
      <c r="Y62" s="105"/>
      <c r="Z62" s="105"/>
      <c r="AA62" s="105"/>
      <c r="AB62" s="105"/>
      <c r="AC62" s="105"/>
      <c r="AD62" s="105"/>
      <c r="AE62" s="105"/>
      <c r="AF62" s="87"/>
      <c r="AG62" s="87"/>
      <c r="AH62" s="87"/>
      <c r="AI62" s="87"/>
      <c r="AJ62" s="87"/>
      <c r="AK62" s="87"/>
      <c r="AL62" s="87"/>
      <c r="AM62" s="87"/>
      <c r="AN62" s="87"/>
    </row>
    <row r="63" spans="1:40" s="10" customFormat="1" ht="17.25" customHeight="1" thickTop="1" x14ac:dyDescent="0.3">
      <c r="A63" s="613">
        <v>6</v>
      </c>
      <c r="B63" s="41"/>
      <c r="C63" s="41"/>
      <c r="D63" s="41"/>
      <c r="E63" s="41"/>
      <c r="F63" s="628" t="s">
        <v>269</v>
      </c>
      <c r="G63" s="629"/>
      <c r="H63" s="629"/>
      <c r="I63" s="629"/>
      <c r="J63" s="629"/>
      <c r="K63" s="630"/>
      <c r="L63" s="630"/>
      <c r="M63" s="631"/>
      <c r="N63" s="366"/>
      <c r="O63" s="366"/>
      <c r="P63" s="126"/>
      <c r="Q63"/>
      <c r="R63" s="22"/>
      <c r="S63" s="22"/>
      <c r="T63" s="22"/>
      <c r="V63" s="105"/>
      <c r="W63" s="105"/>
      <c r="X63" s="105"/>
      <c r="Y63" s="105"/>
      <c r="Z63" s="105"/>
      <c r="AA63" s="105"/>
      <c r="AB63" s="105"/>
      <c r="AC63" s="105"/>
      <c r="AD63" s="105"/>
      <c r="AE63" s="105"/>
      <c r="AF63" s="87"/>
      <c r="AG63" s="87"/>
      <c r="AH63" s="87"/>
      <c r="AI63" s="87"/>
      <c r="AJ63" s="87"/>
      <c r="AK63" s="87"/>
      <c r="AL63" s="87"/>
      <c r="AM63" s="87"/>
      <c r="AN63" s="87"/>
    </row>
    <row r="64" spans="1:40" s="10" customFormat="1" x14ac:dyDescent="0.3">
      <c r="A64" s="614"/>
      <c r="B64" s="6" t="s">
        <v>173</v>
      </c>
      <c r="C64" s="6" t="s">
        <v>326</v>
      </c>
      <c r="D64" s="6" t="s">
        <v>371</v>
      </c>
      <c r="E64" s="6">
        <v>78</v>
      </c>
      <c r="F64" s="621" t="s">
        <v>364</v>
      </c>
      <c r="G64" s="622"/>
      <c r="H64" s="622"/>
      <c r="I64" s="623"/>
      <c r="J64" s="425"/>
      <c r="K64" s="291"/>
      <c r="L64" s="429"/>
      <c r="M64" s="429"/>
      <c r="N64" s="28"/>
      <c r="O64" s="28"/>
      <c r="P64" s="127"/>
      <c r="R64" s="22"/>
      <c r="S64" s="22"/>
      <c r="T64" s="22"/>
      <c r="V64" s="105"/>
      <c r="W64" s="105"/>
      <c r="X64" s="105"/>
      <c r="Y64" s="105"/>
      <c r="Z64" s="105"/>
      <c r="AA64" s="105"/>
      <c r="AB64" s="105"/>
      <c r="AC64" s="105"/>
      <c r="AD64" s="105"/>
      <c r="AE64" s="105"/>
      <c r="AF64" s="87"/>
      <c r="AG64" s="87"/>
      <c r="AH64" s="87"/>
      <c r="AI64" s="87"/>
      <c r="AJ64" s="87"/>
      <c r="AK64" s="87"/>
      <c r="AL64" s="87"/>
      <c r="AM64" s="87"/>
      <c r="AN64" s="87"/>
    </row>
    <row r="65" spans="1:1722" s="10" customFormat="1" hidden="1" x14ac:dyDescent="0.3">
      <c r="A65" s="614"/>
      <c r="B65" s="368"/>
      <c r="C65" s="368"/>
      <c r="D65" s="368"/>
      <c r="E65" s="6"/>
      <c r="F65" s="7" t="s">
        <v>302</v>
      </c>
      <c r="G65" s="14" t="s">
        <v>365</v>
      </c>
      <c r="H65" s="7" t="s">
        <v>301</v>
      </c>
      <c r="I65" s="240"/>
      <c r="J65" s="431"/>
      <c r="K65" s="177"/>
      <c r="L65" s="428"/>
      <c r="M65" s="428"/>
      <c r="N65" s="16"/>
      <c r="O65" s="16"/>
      <c r="P65" s="428"/>
      <c r="R65" s="22"/>
      <c r="S65" s="22"/>
      <c r="T65" s="22"/>
      <c r="V65" s="105"/>
      <c r="W65" s="315"/>
      <c r="X65" s="314"/>
      <c r="Y65" s="105"/>
      <c r="Z65" s="105"/>
      <c r="AA65" s="105"/>
      <c r="AB65" s="105"/>
      <c r="AC65" s="105"/>
      <c r="AD65" s="105"/>
      <c r="AE65" s="105"/>
      <c r="AF65" s="105"/>
      <c r="AG65" s="105"/>
      <c r="AH65" s="105"/>
      <c r="AI65" s="105"/>
      <c r="AJ65" s="105"/>
      <c r="AK65" s="105"/>
      <c r="AL65" s="105"/>
      <c r="AM65" s="105"/>
      <c r="AN65" s="105"/>
    </row>
    <row r="66" spans="1:1722" s="10" customFormat="1" ht="15.75" x14ac:dyDescent="0.3">
      <c r="A66" s="614"/>
      <c r="B66" s="6" t="s">
        <v>173</v>
      </c>
      <c r="C66" s="6" t="s">
        <v>326</v>
      </c>
      <c r="D66" s="6" t="s">
        <v>372</v>
      </c>
      <c r="E66" s="6">
        <v>79</v>
      </c>
      <c r="F66" s="621" t="s">
        <v>366</v>
      </c>
      <c r="G66" s="622"/>
      <c r="H66" s="622"/>
      <c r="I66" s="623"/>
      <c r="J66" s="425"/>
      <c r="K66" s="177"/>
      <c r="L66" s="329"/>
      <c r="M66" s="332"/>
      <c r="N66" s="16"/>
      <c r="O66" s="16"/>
      <c r="P66" s="127"/>
      <c r="R66" s="22"/>
      <c r="S66" s="22"/>
      <c r="T66" s="22"/>
      <c r="V66" s="105"/>
      <c r="W66" s="105"/>
      <c r="X66" s="105"/>
      <c r="Y66" s="105"/>
      <c r="Z66" s="105"/>
      <c r="AA66" s="105"/>
      <c r="AB66" s="105"/>
      <c r="AC66" s="105"/>
      <c r="AD66" s="105"/>
      <c r="AE66" s="105"/>
      <c r="AF66" s="105"/>
      <c r="AG66" s="105"/>
      <c r="AH66" s="105"/>
      <c r="AI66" s="105"/>
      <c r="AJ66" s="105"/>
      <c r="AK66" s="105"/>
      <c r="AL66" s="105"/>
      <c r="AM66" s="105"/>
      <c r="AN66" s="105"/>
    </row>
    <row r="67" spans="1:1722" s="10" customFormat="1" ht="15" hidden="1" x14ac:dyDescent="0.25">
      <c r="A67" s="614"/>
      <c r="B67" s="368"/>
      <c r="C67" s="368"/>
      <c r="D67" s="368"/>
      <c r="E67" s="78"/>
      <c r="F67" s="367" t="s">
        <v>363</v>
      </c>
      <c r="G67" s="14" t="s">
        <v>367</v>
      </c>
      <c r="H67" s="7" t="s">
        <v>368</v>
      </c>
      <c r="I67" s="240"/>
      <c r="J67" s="431"/>
      <c r="K67" s="177"/>
      <c r="L67" s="428"/>
      <c r="M67" s="428"/>
      <c r="N67" s="16"/>
      <c r="O67" s="16"/>
      <c r="P67" s="128"/>
      <c r="R67" s="22"/>
      <c r="S67" s="22"/>
      <c r="T67" s="22"/>
      <c r="V67" s="105"/>
      <c r="W67" s="105"/>
      <c r="X67" s="105"/>
      <c r="Y67" s="105"/>
      <c r="Z67" s="105"/>
      <c r="AA67" s="105"/>
      <c r="AB67" s="105"/>
      <c r="AC67" s="105"/>
      <c r="AD67" s="105"/>
      <c r="AE67" s="105"/>
      <c r="AF67" s="105"/>
      <c r="AG67" s="105"/>
      <c r="AH67" s="105"/>
      <c r="AI67" s="105"/>
      <c r="AJ67" s="105"/>
      <c r="AK67" s="105"/>
      <c r="AL67" s="105"/>
      <c r="AM67" s="105"/>
      <c r="AN67" s="105"/>
    </row>
    <row r="68" spans="1:1722" s="10" customFormat="1" ht="15" customHeight="1" thickBot="1" x14ac:dyDescent="0.3">
      <c r="A68" s="614"/>
      <c r="B68" s="348"/>
      <c r="C68" s="348"/>
      <c r="D68" s="348"/>
      <c r="E68" s="348"/>
      <c r="F68" s="349"/>
      <c r="G68" s="349"/>
      <c r="H68" s="349"/>
      <c r="I68" s="350">
        <f t="shared" ref="I68" si="2">SUM(I65:I67)</f>
        <v>0</v>
      </c>
      <c r="J68" s="349" t="s">
        <v>369</v>
      </c>
      <c r="K68" s="351">
        <f>K67+K65</f>
        <v>0</v>
      </c>
      <c r="L68" s="352">
        <f t="shared" ref="L68:M68" si="3">L67+L65</f>
        <v>0</v>
      </c>
      <c r="M68" s="352">
        <f t="shared" si="3"/>
        <v>0</v>
      </c>
      <c r="N68" s="359">
        <f>(K68+L68+M68)/73692264</f>
        <v>0</v>
      </c>
      <c r="O68" s="359"/>
      <c r="P68" s="119"/>
      <c r="Q68"/>
      <c r="R68" s="22"/>
      <c r="S68" s="22"/>
      <c r="T68" s="22"/>
      <c r="V68" s="105"/>
      <c r="W68" s="105"/>
      <c r="X68" s="105"/>
      <c r="Y68" s="105"/>
      <c r="Z68" s="105"/>
      <c r="AA68" s="105"/>
      <c r="AB68" s="105"/>
      <c r="AC68" s="105"/>
      <c r="AD68" s="105"/>
      <c r="AE68" s="105"/>
      <c r="AF68" s="105"/>
      <c r="AG68" s="105"/>
      <c r="AH68" s="105"/>
      <c r="AI68" s="105"/>
      <c r="AJ68" s="105"/>
      <c r="AK68" s="105"/>
      <c r="AL68" s="105"/>
      <c r="AM68" s="105"/>
      <c r="AN68" s="105"/>
    </row>
    <row r="69" spans="1:1722" s="10" customFormat="1" ht="15.75" thickTop="1" x14ac:dyDescent="0.25">
      <c r="A69" s="613">
        <v>7</v>
      </c>
      <c r="B69" s="42"/>
      <c r="C69" s="42"/>
      <c r="D69" s="42"/>
      <c r="E69" s="42"/>
      <c r="F69" s="658" t="s">
        <v>270</v>
      </c>
      <c r="G69" s="654"/>
      <c r="H69" s="654"/>
      <c r="I69" s="654"/>
      <c r="J69" s="654"/>
      <c r="K69" s="659"/>
      <c r="L69" s="659"/>
      <c r="M69" s="660"/>
      <c r="N69" s="366"/>
      <c r="O69" s="366"/>
      <c r="P69" s="126"/>
      <c r="Q69"/>
      <c r="R69" s="22"/>
      <c r="S69" s="22"/>
      <c r="T69" s="22"/>
      <c r="V69" s="105"/>
      <c r="W69" s="105"/>
      <c r="X69" s="105"/>
      <c r="Y69" s="105"/>
      <c r="Z69" s="105"/>
      <c r="AA69" s="105"/>
      <c r="AB69" s="105"/>
      <c r="AC69" s="105"/>
      <c r="AD69" s="105"/>
      <c r="AE69" s="105"/>
      <c r="AF69" s="105"/>
      <c r="AG69" s="105"/>
      <c r="AH69" s="105"/>
      <c r="AI69" s="105"/>
      <c r="AJ69" s="105"/>
      <c r="AK69" s="105"/>
      <c r="AL69" s="105"/>
      <c r="AM69" s="105"/>
      <c r="AN69" s="105"/>
    </row>
    <row r="70" spans="1:1722" s="10" customFormat="1" ht="15.75" customHeight="1" x14ac:dyDescent="0.3">
      <c r="A70" s="614"/>
      <c r="B70" s="6" t="s">
        <v>173</v>
      </c>
      <c r="C70" s="6" t="s">
        <v>370</v>
      </c>
      <c r="D70" s="6" t="s">
        <v>373</v>
      </c>
      <c r="E70" s="6">
        <v>83</v>
      </c>
      <c r="F70" s="621" t="s">
        <v>374</v>
      </c>
      <c r="G70" s="622"/>
      <c r="H70" s="622"/>
      <c r="I70" s="623"/>
      <c r="J70" s="425"/>
      <c r="K70" s="177"/>
      <c r="L70" s="331"/>
      <c r="M70" s="332"/>
      <c r="N70" s="28"/>
      <c r="O70" s="28"/>
      <c r="P70" s="335"/>
      <c r="Q70" s="333"/>
      <c r="R70" s="22"/>
      <c r="S70" s="22"/>
      <c r="T70" s="22"/>
      <c r="V70" s="105"/>
      <c r="W70" s="105"/>
      <c r="X70" s="105"/>
      <c r="Y70" s="105"/>
      <c r="Z70" s="105"/>
      <c r="AA70" s="105"/>
      <c r="AB70" s="105"/>
      <c r="AC70" s="105"/>
      <c r="AD70" s="105"/>
      <c r="AE70" s="105"/>
      <c r="AF70" s="105"/>
      <c r="AG70" s="105"/>
      <c r="AH70" s="105"/>
      <c r="AI70" s="105"/>
      <c r="AJ70" s="105"/>
      <c r="AK70" s="105"/>
      <c r="AL70" s="105"/>
      <c r="AM70" s="105"/>
      <c r="AN70" s="105"/>
    </row>
    <row r="71" spans="1:1722" s="10" customFormat="1" ht="17.25" hidden="1" customHeight="1" x14ac:dyDescent="0.25">
      <c r="A71" s="614"/>
      <c r="D71" s="6"/>
      <c r="E71" s="6"/>
      <c r="F71" s="7" t="s">
        <v>377</v>
      </c>
      <c r="G71" s="14" t="s">
        <v>376</v>
      </c>
      <c r="H71" s="7"/>
      <c r="I71" s="240"/>
      <c r="J71" s="431"/>
      <c r="K71" s="162"/>
      <c r="L71" s="19"/>
      <c r="M71" s="261"/>
      <c r="N71" s="16"/>
      <c r="O71" s="16"/>
      <c r="P71" s="358"/>
      <c r="R71" s="22"/>
      <c r="S71" s="22"/>
      <c r="T71" s="22"/>
      <c r="V71" s="105"/>
      <c r="W71" s="105"/>
      <c r="X71" s="105"/>
      <c r="Y71" s="105"/>
      <c r="Z71" s="105"/>
      <c r="AA71" s="105"/>
      <c r="AB71" s="105"/>
      <c r="AC71" s="105"/>
      <c r="AD71" s="105"/>
      <c r="AE71" s="105"/>
      <c r="AF71" s="105"/>
      <c r="AG71" s="105"/>
      <c r="AH71" s="105"/>
      <c r="AI71" s="105"/>
      <c r="AJ71" s="105"/>
      <c r="AK71" s="105"/>
      <c r="AL71" s="105"/>
      <c r="AM71" s="105"/>
      <c r="AN71" s="105"/>
    </row>
    <row r="72" spans="1:1722" ht="18.75" customHeight="1" thickBot="1" x14ac:dyDescent="0.35">
      <c r="A72" s="615"/>
      <c r="B72" s="383"/>
      <c r="C72" s="383"/>
      <c r="D72" s="383"/>
      <c r="E72" s="383"/>
      <c r="F72" s="349"/>
      <c r="G72" s="349"/>
      <c r="H72" s="349"/>
      <c r="I72" s="350">
        <f>SUM(I71:I71)</f>
        <v>0</v>
      </c>
      <c r="J72" s="349" t="s">
        <v>375</v>
      </c>
      <c r="K72" s="351">
        <f>SUM(K71:K71)</f>
        <v>0</v>
      </c>
      <c r="L72" s="352">
        <f>L71</f>
        <v>0</v>
      </c>
      <c r="M72" s="353">
        <f>M71</f>
        <v>0</v>
      </c>
      <c r="N72" s="359">
        <f>(K72+L72+M72)/32353636</f>
        <v>0</v>
      </c>
      <c r="O72" s="359"/>
      <c r="P72" s="119"/>
    </row>
    <row r="73" spans="1:1722" ht="24" customHeight="1" thickTop="1" thickBot="1" x14ac:dyDescent="0.35">
      <c r="F73" s="662" t="s">
        <v>271</v>
      </c>
      <c r="G73" s="663"/>
      <c r="H73" s="664"/>
      <c r="I73" s="370">
        <f>I72+I68+I62+I45+I35+I25+I18</f>
        <v>820354917</v>
      </c>
      <c r="J73" s="370"/>
      <c r="K73" s="370">
        <f>K72+K68+K62+K45+K35+K25+K18</f>
        <v>554604446</v>
      </c>
      <c r="L73" s="370">
        <f t="shared" ref="L73:M73" si="4">L72+L68+L62+L45+L35+L25+L18</f>
        <v>97213765</v>
      </c>
      <c r="M73" s="370">
        <f t="shared" si="4"/>
        <v>39950000</v>
      </c>
      <c r="N73" s="384"/>
      <c r="O73" s="454"/>
      <c r="P73" s="119">
        <f>SUM(K73:M73)</f>
        <v>691768211</v>
      </c>
    </row>
    <row r="74" spans="1:1722" ht="24" customHeight="1" thickBot="1" x14ac:dyDescent="0.35">
      <c r="F74" s="50"/>
      <c r="G74" s="50"/>
      <c r="H74" s="337"/>
      <c r="I74" s="76"/>
      <c r="J74" s="31"/>
      <c r="K74" s="661"/>
      <c r="L74" s="661"/>
      <c r="M74" s="661"/>
      <c r="N74" s="285"/>
      <c r="O74" s="455"/>
      <c r="P74" s="56"/>
    </row>
    <row r="75" spans="1:1722" ht="24" customHeight="1" thickBot="1" x14ac:dyDescent="0.35">
      <c r="F75" s="651" t="s">
        <v>378</v>
      </c>
      <c r="G75" s="652"/>
      <c r="H75" s="389">
        <f>K73+L73+M73</f>
        <v>691768211</v>
      </c>
      <c r="I75" s="31"/>
      <c r="J75" s="31"/>
      <c r="K75" s="336"/>
      <c r="L75" s="336"/>
      <c r="M75" s="336"/>
      <c r="N75" s="385">
        <f>H75/(3606846168-35288583)</f>
        <v>0.19368810232972905</v>
      </c>
      <c r="O75" s="385"/>
    </row>
    <row r="76" spans="1:1722" ht="17.25" thickBot="1" x14ac:dyDescent="0.35">
      <c r="F76" s="50"/>
      <c r="G76" s="50"/>
      <c r="I76" s="272"/>
      <c r="J76" s="31"/>
      <c r="K76" s="55"/>
      <c r="L76" s="55"/>
      <c r="M76" s="55"/>
      <c r="N76" s="66"/>
      <c r="O76" s="31"/>
    </row>
    <row r="77" spans="1:1722" ht="15" customHeight="1" x14ac:dyDescent="0.3">
      <c r="A77" s="648">
        <v>8</v>
      </c>
      <c r="B77" s="41"/>
      <c r="C77" s="41"/>
      <c r="D77" s="41"/>
      <c r="E77" s="41"/>
      <c r="F77" s="616" t="s">
        <v>490</v>
      </c>
      <c r="G77" s="617"/>
      <c r="H77" s="617"/>
      <c r="I77" s="618"/>
      <c r="J77" s="436"/>
      <c r="K77" s="374"/>
      <c r="L77" s="51"/>
      <c r="M77" s="375"/>
      <c r="N77" s="360"/>
      <c r="O77" s="360"/>
      <c r="P77" s="120"/>
    </row>
    <row r="78" spans="1:1722" s="316" customFormat="1" x14ac:dyDescent="0.3">
      <c r="A78" s="649"/>
      <c r="B78" s="6" t="s">
        <v>173</v>
      </c>
      <c r="C78" s="6"/>
      <c r="D78" s="6" t="s">
        <v>379</v>
      </c>
      <c r="E78" s="6"/>
      <c r="F78" s="646" t="s">
        <v>394</v>
      </c>
      <c r="G78" s="647"/>
      <c r="H78" s="7"/>
      <c r="I78" s="344"/>
      <c r="J78" s="443"/>
      <c r="K78" s="260"/>
      <c r="L78" s="19"/>
      <c r="M78" s="261"/>
      <c r="N78" s="16"/>
      <c r="O78" s="16"/>
      <c r="P78" s="19"/>
      <c r="Q78" s="8"/>
      <c r="R78" s="22"/>
      <c r="S78" s="22"/>
      <c r="T78" s="22"/>
      <c r="U78"/>
      <c r="V78" s="87"/>
      <c r="W78" s="379"/>
      <c r="X78" s="380"/>
      <c r="Y78" s="87"/>
      <c r="Z78" s="87"/>
      <c r="AA78" s="87"/>
      <c r="AB78" s="87"/>
      <c r="AC78" s="87"/>
      <c r="AD78" s="87"/>
      <c r="AE78" s="87"/>
      <c r="AF78" s="87"/>
      <c r="AG78" s="87"/>
      <c r="AH78" s="87"/>
      <c r="AI78" s="87"/>
      <c r="AJ78" s="87"/>
      <c r="AK78" s="87"/>
      <c r="AL78" s="87"/>
      <c r="AM78" s="87"/>
      <c r="AN78" s="87"/>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row>
    <row r="79" spans="1:1722" s="316" customFormat="1" x14ac:dyDescent="0.3">
      <c r="A79" s="649"/>
      <c r="B79" s="6"/>
      <c r="C79" s="6"/>
      <c r="D79" s="6"/>
      <c r="E79" s="6">
        <v>179</v>
      </c>
      <c r="F79" s="372" t="s">
        <v>385</v>
      </c>
      <c r="G79" s="124" t="s">
        <v>389</v>
      </c>
      <c r="H79" s="371" t="s">
        <v>274</v>
      </c>
      <c r="I79" s="243">
        <v>1704779</v>
      </c>
      <c r="J79" s="444"/>
      <c r="K79" s="345"/>
      <c r="L79" s="130"/>
      <c r="M79" s="346"/>
      <c r="N79" s="376"/>
      <c r="O79" s="376"/>
      <c r="P79" s="16"/>
      <c r="Q79" s="8"/>
      <c r="R79" s="22"/>
      <c r="S79" s="22"/>
      <c r="T79" s="22"/>
      <c r="U79"/>
      <c r="V79" s="87"/>
      <c r="W79" s="379"/>
      <c r="X79" s="380"/>
      <c r="Y79" s="87"/>
      <c r="Z79" s="87"/>
      <c r="AA79" s="87"/>
      <c r="AB79" s="87"/>
      <c r="AC79" s="87"/>
      <c r="AD79" s="87"/>
      <c r="AE79" s="87"/>
      <c r="AF79" s="87"/>
      <c r="AG79" s="87"/>
      <c r="AH79" s="87"/>
      <c r="AI79" s="87"/>
      <c r="AJ79" s="87"/>
      <c r="AK79" s="87"/>
      <c r="AL79" s="87"/>
      <c r="AM79" s="87"/>
      <c r="AN79" s="87"/>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c r="AML79"/>
      <c r="AMM79"/>
      <c r="AMN79"/>
      <c r="AMO79"/>
      <c r="AMP79"/>
      <c r="AMQ79"/>
      <c r="AMR79"/>
      <c r="AMS79"/>
      <c r="AMT79"/>
      <c r="AMU79"/>
      <c r="AMV79"/>
      <c r="AMW79"/>
      <c r="AMX79"/>
      <c r="AMY79"/>
      <c r="AMZ79"/>
      <c r="ANA79"/>
      <c r="ANB79"/>
      <c r="ANC79"/>
      <c r="AND79"/>
      <c r="ANE79"/>
      <c r="ANF79"/>
      <c r="ANG79"/>
      <c r="ANH79"/>
      <c r="ANI79"/>
      <c r="ANJ79"/>
      <c r="ANK79"/>
      <c r="ANL79"/>
      <c r="ANM79"/>
      <c r="ANN79"/>
      <c r="ANO79"/>
      <c r="ANP79"/>
      <c r="ANQ79"/>
      <c r="ANR79"/>
      <c r="ANS79"/>
      <c r="ANT79"/>
      <c r="ANU79"/>
      <c r="ANV79"/>
      <c r="ANW79"/>
      <c r="ANX79"/>
      <c r="ANY79"/>
      <c r="ANZ79"/>
      <c r="AOA79"/>
      <c r="AOB79"/>
      <c r="AOC79"/>
      <c r="AOD79"/>
      <c r="AOE79"/>
      <c r="AOF79"/>
      <c r="AOG79"/>
      <c r="AOH79"/>
      <c r="AOI79"/>
      <c r="AOJ79"/>
      <c r="AOK79"/>
      <c r="AOL79"/>
      <c r="AOM79"/>
      <c r="AON79"/>
      <c r="AOO79"/>
      <c r="AOP79"/>
      <c r="AOQ79"/>
      <c r="AOR79"/>
      <c r="AOS79"/>
      <c r="AOT79"/>
      <c r="AOU79"/>
      <c r="AOV79"/>
      <c r="AOW79"/>
      <c r="AOX79"/>
      <c r="AOY79"/>
      <c r="AOZ79"/>
      <c r="APA79"/>
      <c r="APB79"/>
      <c r="APC79"/>
      <c r="APD79"/>
      <c r="APE79"/>
      <c r="APF79"/>
      <c r="APG79"/>
      <c r="APH79"/>
      <c r="API79"/>
      <c r="APJ79"/>
      <c r="APK79"/>
      <c r="APL79"/>
      <c r="APM79"/>
      <c r="APN79"/>
      <c r="APO79"/>
      <c r="APP79"/>
      <c r="APQ79"/>
      <c r="APR79"/>
      <c r="APS79"/>
      <c r="APT79"/>
      <c r="APU79"/>
      <c r="APV79"/>
      <c r="APW79"/>
      <c r="APX79"/>
      <c r="APY79"/>
      <c r="APZ79"/>
      <c r="AQA79"/>
      <c r="AQB79"/>
      <c r="AQC79"/>
      <c r="AQD79"/>
      <c r="AQE79"/>
      <c r="AQF79"/>
      <c r="AQG79"/>
      <c r="AQH79"/>
      <c r="AQI79"/>
      <c r="AQJ79"/>
      <c r="AQK79"/>
      <c r="AQL79"/>
      <c r="AQM79"/>
      <c r="AQN79"/>
      <c r="AQO79"/>
      <c r="AQP79"/>
      <c r="AQQ79"/>
      <c r="AQR79"/>
      <c r="AQS79"/>
      <c r="AQT79"/>
      <c r="AQU79"/>
      <c r="AQV79"/>
      <c r="AQW79"/>
      <c r="AQX79"/>
      <c r="AQY79"/>
      <c r="AQZ79"/>
      <c r="ARA79"/>
      <c r="ARB79"/>
      <c r="ARC79"/>
      <c r="ARD79"/>
      <c r="ARE79"/>
      <c r="ARF79"/>
      <c r="ARG79"/>
      <c r="ARH79"/>
      <c r="ARI79"/>
      <c r="ARJ79"/>
      <c r="ARK79"/>
      <c r="ARL79"/>
      <c r="ARM79"/>
      <c r="ARN79"/>
      <c r="ARO79"/>
      <c r="ARP79"/>
      <c r="ARQ79"/>
      <c r="ARR79"/>
      <c r="ARS79"/>
      <c r="ART79"/>
      <c r="ARU79"/>
      <c r="ARV79"/>
      <c r="ARW79"/>
      <c r="ARX79"/>
      <c r="ARY79"/>
      <c r="ARZ79"/>
      <c r="ASA79"/>
      <c r="ASB79"/>
      <c r="ASC79"/>
      <c r="ASD79"/>
      <c r="ASE79"/>
      <c r="ASF79"/>
      <c r="ASG79"/>
      <c r="ASH79"/>
      <c r="ASI79"/>
      <c r="ASJ79"/>
      <c r="ASK79"/>
      <c r="ASL79"/>
      <c r="ASM79"/>
      <c r="ASN79"/>
      <c r="ASO79"/>
      <c r="ASP79"/>
      <c r="ASQ79"/>
      <c r="ASR79"/>
      <c r="ASS79"/>
      <c r="AST79"/>
      <c r="ASU79"/>
      <c r="ASV79"/>
      <c r="ASW79"/>
      <c r="ASX79"/>
      <c r="ASY79"/>
      <c r="ASZ79"/>
      <c r="ATA79"/>
      <c r="ATB79"/>
      <c r="ATC79"/>
      <c r="ATD79"/>
      <c r="ATE79"/>
      <c r="ATF79"/>
      <c r="ATG79"/>
      <c r="ATH79"/>
      <c r="ATI79"/>
      <c r="ATJ79"/>
      <c r="ATK79"/>
      <c r="ATL79"/>
      <c r="ATM79"/>
      <c r="ATN79"/>
      <c r="ATO79"/>
      <c r="ATP79"/>
      <c r="ATQ79"/>
      <c r="ATR79"/>
      <c r="ATS79"/>
      <c r="ATT79"/>
      <c r="ATU79"/>
      <c r="ATV79"/>
      <c r="ATW79"/>
      <c r="ATX79"/>
      <c r="ATY79"/>
      <c r="ATZ79"/>
      <c r="AUA79"/>
      <c r="AUB79"/>
      <c r="AUC79"/>
      <c r="AUD79"/>
      <c r="AUE79"/>
      <c r="AUF79"/>
      <c r="AUG79"/>
      <c r="AUH79"/>
      <c r="AUI79"/>
      <c r="AUJ79"/>
      <c r="AUK79"/>
      <c r="AUL79"/>
      <c r="AUM79"/>
      <c r="AUN79"/>
      <c r="AUO79"/>
      <c r="AUP79"/>
      <c r="AUQ79"/>
      <c r="AUR79"/>
      <c r="AUS79"/>
      <c r="AUT79"/>
      <c r="AUU79"/>
      <c r="AUV79"/>
      <c r="AUW79"/>
      <c r="AUX79"/>
      <c r="AUY79"/>
      <c r="AUZ79"/>
      <c r="AVA79"/>
      <c r="AVB79"/>
      <c r="AVC79"/>
      <c r="AVD79"/>
      <c r="AVE79"/>
      <c r="AVF79"/>
      <c r="AVG79"/>
      <c r="AVH79"/>
      <c r="AVI79"/>
      <c r="AVJ79"/>
      <c r="AVK79"/>
      <c r="AVL79"/>
      <c r="AVM79"/>
      <c r="AVN79"/>
      <c r="AVO79"/>
      <c r="AVP79"/>
      <c r="AVQ79"/>
      <c r="AVR79"/>
      <c r="AVS79"/>
      <c r="AVT79"/>
      <c r="AVU79"/>
      <c r="AVV79"/>
      <c r="AVW79"/>
      <c r="AVX79"/>
      <c r="AVY79"/>
      <c r="AVZ79"/>
      <c r="AWA79"/>
      <c r="AWB79"/>
      <c r="AWC79"/>
      <c r="AWD79"/>
      <c r="AWE79"/>
      <c r="AWF79"/>
      <c r="AWG79"/>
      <c r="AWH79"/>
      <c r="AWI79"/>
      <c r="AWJ79"/>
      <c r="AWK79"/>
      <c r="AWL79"/>
      <c r="AWM79"/>
      <c r="AWN79"/>
      <c r="AWO79"/>
      <c r="AWP79"/>
      <c r="AWQ79"/>
      <c r="AWR79"/>
      <c r="AWS79"/>
      <c r="AWT79"/>
      <c r="AWU79"/>
      <c r="AWV79"/>
      <c r="AWW79"/>
      <c r="AWX79"/>
      <c r="AWY79"/>
      <c r="AWZ79"/>
      <c r="AXA79"/>
      <c r="AXB79"/>
      <c r="AXC79"/>
      <c r="AXD79"/>
      <c r="AXE79"/>
      <c r="AXF79"/>
      <c r="AXG79"/>
      <c r="AXH79"/>
      <c r="AXI79"/>
      <c r="AXJ79"/>
      <c r="AXK79"/>
      <c r="AXL79"/>
      <c r="AXM79"/>
      <c r="AXN79"/>
      <c r="AXO79"/>
      <c r="AXP79"/>
      <c r="AXQ79"/>
      <c r="AXR79"/>
      <c r="AXS79"/>
      <c r="AXT79"/>
      <c r="AXU79"/>
      <c r="AXV79"/>
      <c r="AXW79"/>
      <c r="AXX79"/>
      <c r="AXY79"/>
      <c r="AXZ79"/>
      <c r="AYA79"/>
      <c r="AYB79"/>
      <c r="AYC79"/>
      <c r="AYD79"/>
      <c r="AYE79"/>
      <c r="AYF79"/>
      <c r="AYG79"/>
      <c r="AYH79"/>
      <c r="AYI79"/>
      <c r="AYJ79"/>
      <c r="AYK79"/>
      <c r="AYL79"/>
      <c r="AYM79"/>
      <c r="AYN79"/>
      <c r="AYO79"/>
      <c r="AYP79"/>
      <c r="AYQ79"/>
      <c r="AYR79"/>
      <c r="AYS79"/>
      <c r="AYT79"/>
      <c r="AYU79"/>
      <c r="AYV79"/>
      <c r="AYW79"/>
      <c r="AYX79"/>
      <c r="AYY79"/>
      <c r="AYZ79"/>
      <c r="AZA79"/>
      <c r="AZB79"/>
      <c r="AZC79"/>
      <c r="AZD79"/>
      <c r="AZE79"/>
      <c r="AZF79"/>
      <c r="AZG79"/>
      <c r="AZH79"/>
      <c r="AZI79"/>
      <c r="AZJ79"/>
      <c r="AZK79"/>
      <c r="AZL79"/>
      <c r="AZM79"/>
      <c r="AZN79"/>
      <c r="AZO79"/>
      <c r="AZP79"/>
      <c r="AZQ79"/>
      <c r="AZR79"/>
      <c r="AZS79"/>
      <c r="AZT79"/>
      <c r="AZU79"/>
      <c r="AZV79"/>
      <c r="AZW79"/>
      <c r="AZX79"/>
      <c r="AZY79"/>
      <c r="AZZ79"/>
      <c r="BAA79"/>
      <c r="BAB79"/>
      <c r="BAC79"/>
      <c r="BAD79"/>
      <c r="BAE79"/>
      <c r="BAF79"/>
      <c r="BAG79"/>
      <c r="BAH79"/>
      <c r="BAI79"/>
      <c r="BAJ79"/>
      <c r="BAK79"/>
      <c r="BAL79"/>
      <c r="BAM79"/>
      <c r="BAN79"/>
      <c r="BAO79"/>
      <c r="BAP79"/>
      <c r="BAQ79"/>
      <c r="BAR79"/>
      <c r="BAS79"/>
      <c r="BAT79"/>
      <c r="BAU79"/>
      <c r="BAV79"/>
      <c r="BAW79"/>
      <c r="BAX79"/>
      <c r="BAY79"/>
      <c r="BAZ79"/>
      <c r="BBA79"/>
      <c r="BBB79"/>
      <c r="BBC79"/>
      <c r="BBD79"/>
      <c r="BBE79"/>
      <c r="BBF79"/>
      <c r="BBG79"/>
      <c r="BBH79"/>
      <c r="BBI79"/>
      <c r="BBJ79"/>
      <c r="BBK79"/>
      <c r="BBL79"/>
      <c r="BBM79"/>
      <c r="BBN79"/>
      <c r="BBO79"/>
      <c r="BBP79"/>
      <c r="BBQ79"/>
      <c r="BBR79"/>
      <c r="BBS79"/>
      <c r="BBT79"/>
      <c r="BBU79"/>
      <c r="BBV79"/>
      <c r="BBW79"/>
      <c r="BBX79"/>
      <c r="BBY79"/>
      <c r="BBZ79"/>
      <c r="BCA79"/>
      <c r="BCB79"/>
      <c r="BCC79"/>
      <c r="BCD79"/>
      <c r="BCE79"/>
      <c r="BCF79"/>
      <c r="BCG79"/>
      <c r="BCH79"/>
      <c r="BCI79"/>
      <c r="BCJ79"/>
      <c r="BCK79"/>
      <c r="BCL79"/>
      <c r="BCM79"/>
      <c r="BCN79"/>
      <c r="BCO79"/>
      <c r="BCP79"/>
      <c r="BCQ79"/>
      <c r="BCR79"/>
      <c r="BCS79"/>
      <c r="BCT79"/>
      <c r="BCU79"/>
      <c r="BCV79"/>
      <c r="BCW79"/>
      <c r="BCX79"/>
      <c r="BCY79"/>
      <c r="BCZ79"/>
      <c r="BDA79"/>
      <c r="BDB79"/>
      <c r="BDC79"/>
      <c r="BDD79"/>
      <c r="BDE79"/>
      <c r="BDF79"/>
      <c r="BDG79"/>
      <c r="BDH79"/>
      <c r="BDI79"/>
      <c r="BDJ79"/>
      <c r="BDK79"/>
      <c r="BDL79"/>
      <c r="BDM79"/>
      <c r="BDN79"/>
      <c r="BDO79"/>
      <c r="BDP79"/>
      <c r="BDQ79"/>
      <c r="BDR79"/>
      <c r="BDS79"/>
      <c r="BDT79"/>
      <c r="BDU79"/>
      <c r="BDV79"/>
      <c r="BDW79"/>
      <c r="BDX79"/>
      <c r="BDY79"/>
      <c r="BDZ79"/>
      <c r="BEA79"/>
      <c r="BEB79"/>
      <c r="BEC79"/>
      <c r="BED79"/>
      <c r="BEE79"/>
      <c r="BEF79"/>
      <c r="BEG79"/>
      <c r="BEH79"/>
      <c r="BEI79"/>
      <c r="BEJ79"/>
      <c r="BEK79"/>
      <c r="BEL79"/>
      <c r="BEM79"/>
      <c r="BEN79"/>
      <c r="BEO79"/>
      <c r="BEP79"/>
      <c r="BEQ79"/>
      <c r="BER79"/>
      <c r="BES79"/>
      <c r="BET79"/>
      <c r="BEU79"/>
      <c r="BEV79"/>
      <c r="BEW79"/>
      <c r="BEX79"/>
      <c r="BEY79"/>
      <c r="BEZ79"/>
      <c r="BFA79"/>
      <c r="BFB79"/>
      <c r="BFC79"/>
      <c r="BFD79"/>
      <c r="BFE79"/>
      <c r="BFF79"/>
      <c r="BFG79"/>
      <c r="BFH79"/>
      <c r="BFI79"/>
      <c r="BFJ79"/>
      <c r="BFK79"/>
      <c r="BFL79"/>
      <c r="BFM79"/>
      <c r="BFN79"/>
      <c r="BFO79"/>
      <c r="BFP79"/>
      <c r="BFQ79"/>
      <c r="BFR79"/>
      <c r="BFS79"/>
      <c r="BFT79"/>
      <c r="BFU79"/>
      <c r="BFV79"/>
      <c r="BFW79"/>
      <c r="BFX79"/>
      <c r="BFY79"/>
      <c r="BFZ79"/>
      <c r="BGA79"/>
      <c r="BGB79"/>
      <c r="BGC79"/>
      <c r="BGD79"/>
      <c r="BGE79"/>
      <c r="BGF79"/>
      <c r="BGG79"/>
      <c r="BGH79"/>
      <c r="BGI79"/>
      <c r="BGJ79"/>
      <c r="BGK79"/>
      <c r="BGL79"/>
      <c r="BGM79"/>
      <c r="BGN79"/>
      <c r="BGO79"/>
      <c r="BGP79"/>
      <c r="BGQ79"/>
      <c r="BGR79"/>
      <c r="BGS79"/>
      <c r="BGT79"/>
      <c r="BGU79"/>
      <c r="BGV79"/>
      <c r="BGW79"/>
      <c r="BGX79"/>
      <c r="BGY79"/>
      <c r="BGZ79"/>
      <c r="BHA79"/>
      <c r="BHB79"/>
      <c r="BHC79"/>
      <c r="BHD79"/>
      <c r="BHE79"/>
      <c r="BHF79"/>
      <c r="BHG79"/>
      <c r="BHH79"/>
      <c r="BHI79"/>
      <c r="BHJ79"/>
      <c r="BHK79"/>
      <c r="BHL79"/>
      <c r="BHM79"/>
      <c r="BHN79"/>
      <c r="BHO79"/>
      <c r="BHP79"/>
      <c r="BHQ79"/>
      <c r="BHR79"/>
      <c r="BHS79"/>
      <c r="BHT79"/>
      <c r="BHU79"/>
      <c r="BHV79"/>
      <c r="BHW79"/>
      <c r="BHX79"/>
      <c r="BHY79"/>
      <c r="BHZ79"/>
      <c r="BIA79"/>
      <c r="BIB79"/>
      <c r="BIC79"/>
      <c r="BID79"/>
      <c r="BIE79"/>
      <c r="BIF79"/>
      <c r="BIG79"/>
      <c r="BIH79"/>
      <c r="BII79"/>
      <c r="BIJ79"/>
      <c r="BIK79"/>
      <c r="BIL79"/>
      <c r="BIM79"/>
      <c r="BIN79"/>
      <c r="BIO79"/>
      <c r="BIP79"/>
      <c r="BIQ79"/>
      <c r="BIR79"/>
      <c r="BIS79"/>
      <c r="BIT79"/>
      <c r="BIU79"/>
      <c r="BIV79"/>
      <c r="BIW79"/>
      <c r="BIX79"/>
      <c r="BIY79"/>
      <c r="BIZ79"/>
      <c r="BJA79"/>
      <c r="BJB79"/>
      <c r="BJC79"/>
      <c r="BJD79"/>
      <c r="BJE79"/>
      <c r="BJF79"/>
      <c r="BJG79"/>
      <c r="BJH79"/>
      <c r="BJI79"/>
      <c r="BJJ79"/>
      <c r="BJK79"/>
      <c r="BJL79"/>
      <c r="BJM79"/>
      <c r="BJN79"/>
      <c r="BJO79"/>
      <c r="BJP79"/>
      <c r="BJQ79"/>
      <c r="BJR79"/>
      <c r="BJS79"/>
      <c r="BJT79"/>
      <c r="BJU79"/>
      <c r="BJV79"/>
      <c r="BJW79"/>
      <c r="BJX79"/>
      <c r="BJY79"/>
      <c r="BJZ79"/>
      <c r="BKA79"/>
      <c r="BKB79"/>
      <c r="BKC79"/>
      <c r="BKD79"/>
      <c r="BKE79"/>
      <c r="BKF79"/>
      <c r="BKG79"/>
      <c r="BKH79"/>
      <c r="BKI79"/>
      <c r="BKJ79"/>
      <c r="BKK79"/>
      <c r="BKL79"/>
      <c r="BKM79"/>
      <c r="BKN79"/>
      <c r="BKO79"/>
      <c r="BKP79"/>
      <c r="BKQ79"/>
      <c r="BKR79"/>
      <c r="BKS79"/>
      <c r="BKT79"/>
      <c r="BKU79"/>
      <c r="BKV79"/>
      <c r="BKW79"/>
      <c r="BKX79"/>
      <c r="BKY79"/>
      <c r="BKZ79"/>
      <c r="BLA79"/>
      <c r="BLB79"/>
      <c r="BLC79"/>
      <c r="BLD79"/>
      <c r="BLE79"/>
      <c r="BLF79"/>
      <c r="BLG79"/>
      <c r="BLH79"/>
      <c r="BLI79"/>
      <c r="BLJ79"/>
      <c r="BLK79"/>
      <c r="BLL79"/>
      <c r="BLM79"/>
      <c r="BLN79"/>
      <c r="BLO79"/>
      <c r="BLP79"/>
      <c r="BLQ79"/>
      <c r="BLR79"/>
      <c r="BLS79"/>
      <c r="BLT79"/>
      <c r="BLU79"/>
      <c r="BLV79"/>
      <c r="BLW79"/>
      <c r="BLX79"/>
      <c r="BLY79"/>
      <c r="BLZ79"/>
      <c r="BMA79"/>
      <c r="BMB79"/>
      <c r="BMC79"/>
      <c r="BMD79"/>
      <c r="BME79"/>
      <c r="BMF79"/>
      <c r="BMG79"/>
      <c r="BMH79"/>
      <c r="BMI79"/>
      <c r="BMJ79"/>
      <c r="BMK79"/>
      <c r="BML79"/>
      <c r="BMM79"/>
      <c r="BMN79"/>
      <c r="BMO79"/>
      <c r="BMP79"/>
      <c r="BMQ79"/>
      <c r="BMR79"/>
      <c r="BMS79"/>
      <c r="BMT79"/>
      <c r="BMU79"/>
      <c r="BMV79"/>
      <c r="BMW79"/>
      <c r="BMX79"/>
      <c r="BMY79"/>
      <c r="BMZ79"/>
      <c r="BNA79"/>
      <c r="BNB79"/>
      <c r="BNC79"/>
      <c r="BND79"/>
      <c r="BNE79"/>
      <c r="BNF79"/>
    </row>
    <row r="80" spans="1:1722" s="316" customFormat="1" x14ac:dyDescent="0.3">
      <c r="A80" s="649"/>
      <c r="B80" s="6"/>
      <c r="C80" s="6"/>
      <c r="D80" s="6"/>
      <c r="E80" s="6">
        <v>180</v>
      </c>
      <c r="F80" s="372" t="s">
        <v>386</v>
      </c>
      <c r="G80" s="124" t="s">
        <v>390</v>
      </c>
      <c r="H80" s="371" t="s">
        <v>274</v>
      </c>
      <c r="I80" s="243">
        <v>2273031</v>
      </c>
      <c r="J80" s="444"/>
      <c r="K80" s="345"/>
      <c r="L80" s="130"/>
      <c r="M80" s="346"/>
      <c r="N80" s="376"/>
      <c r="O80" s="376"/>
      <c r="P80" s="16"/>
      <c r="Q80" s="8"/>
      <c r="R80" s="22"/>
      <c r="S80" s="22"/>
      <c r="T80" s="22"/>
      <c r="U80"/>
      <c r="V80" s="87"/>
      <c r="W80" s="379"/>
      <c r="X80" s="380"/>
      <c r="Y80" s="87"/>
      <c r="Z80" s="87"/>
      <c r="AA80" s="87"/>
      <c r="AB80" s="87"/>
      <c r="AC80" s="87"/>
      <c r="AD80" s="87"/>
      <c r="AE80" s="87"/>
      <c r="AF80" s="87"/>
      <c r="AG80" s="87"/>
      <c r="AH80" s="87"/>
      <c r="AI80" s="87"/>
      <c r="AJ80" s="87"/>
      <c r="AK80" s="87"/>
      <c r="AL80" s="87"/>
      <c r="AM80" s="87"/>
      <c r="AN80" s="87"/>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c r="AML80"/>
      <c r="AMM80"/>
      <c r="AMN80"/>
      <c r="AMO80"/>
      <c r="AMP80"/>
      <c r="AMQ80"/>
      <c r="AMR80"/>
      <c r="AMS80"/>
      <c r="AMT80"/>
      <c r="AMU80"/>
      <c r="AMV80"/>
      <c r="AMW80"/>
      <c r="AMX80"/>
      <c r="AMY80"/>
      <c r="AMZ80"/>
      <c r="ANA80"/>
      <c r="ANB80"/>
      <c r="ANC80"/>
      <c r="AND80"/>
      <c r="ANE80"/>
      <c r="ANF80"/>
      <c r="ANG80"/>
      <c r="ANH80"/>
      <c r="ANI80"/>
      <c r="ANJ80"/>
      <c r="ANK80"/>
      <c r="ANL80"/>
      <c r="ANM80"/>
      <c r="ANN80"/>
      <c r="ANO80"/>
      <c r="ANP80"/>
      <c r="ANQ80"/>
      <c r="ANR80"/>
      <c r="ANS80"/>
      <c r="ANT80"/>
      <c r="ANU80"/>
      <c r="ANV80"/>
      <c r="ANW80"/>
      <c r="ANX80"/>
      <c r="ANY80"/>
      <c r="ANZ80"/>
      <c r="AOA80"/>
      <c r="AOB80"/>
      <c r="AOC80"/>
      <c r="AOD80"/>
      <c r="AOE80"/>
      <c r="AOF80"/>
      <c r="AOG80"/>
      <c r="AOH80"/>
      <c r="AOI80"/>
      <c r="AOJ80"/>
      <c r="AOK80"/>
      <c r="AOL80"/>
      <c r="AOM80"/>
      <c r="AON80"/>
      <c r="AOO80"/>
      <c r="AOP80"/>
      <c r="AOQ80"/>
      <c r="AOR80"/>
      <c r="AOS80"/>
      <c r="AOT80"/>
      <c r="AOU80"/>
      <c r="AOV80"/>
      <c r="AOW80"/>
      <c r="AOX80"/>
      <c r="AOY80"/>
      <c r="AOZ80"/>
      <c r="APA80"/>
      <c r="APB80"/>
      <c r="APC80"/>
      <c r="APD80"/>
      <c r="APE80"/>
      <c r="APF80"/>
      <c r="APG80"/>
      <c r="APH80"/>
      <c r="API80"/>
      <c r="APJ80"/>
      <c r="APK80"/>
      <c r="APL80"/>
      <c r="APM80"/>
      <c r="APN80"/>
      <c r="APO80"/>
      <c r="APP80"/>
      <c r="APQ80"/>
      <c r="APR80"/>
      <c r="APS80"/>
      <c r="APT80"/>
      <c r="APU80"/>
      <c r="APV80"/>
      <c r="APW80"/>
      <c r="APX80"/>
      <c r="APY80"/>
      <c r="APZ80"/>
      <c r="AQA80"/>
      <c r="AQB80"/>
      <c r="AQC80"/>
      <c r="AQD80"/>
      <c r="AQE80"/>
      <c r="AQF80"/>
      <c r="AQG80"/>
      <c r="AQH80"/>
      <c r="AQI80"/>
      <c r="AQJ80"/>
      <c r="AQK80"/>
      <c r="AQL80"/>
      <c r="AQM80"/>
      <c r="AQN80"/>
      <c r="AQO80"/>
      <c r="AQP80"/>
      <c r="AQQ80"/>
      <c r="AQR80"/>
      <c r="AQS80"/>
      <c r="AQT80"/>
      <c r="AQU80"/>
      <c r="AQV80"/>
      <c r="AQW80"/>
      <c r="AQX80"/>
      <c r="AQY80"/>
      <c r="AQZ80"/>
      <c r="ARA80"/>
      <c r="ARB80"/>
      <c r="ARC80"/>
      <c r="ARD80"/>
      <c r="ARE80"/>
      <c r="ARF80"/>
      <c r="ARG80"/>
      <c r="ARH80"/>
      <c r="ARI80"/>
      <c r="ARJ80"/>
      <c r="ARK80"/>
      <c r="ARL80"/>
      <c r="ARM80"/>
      <c r="ARN80"/>
      <c r="ARO80"/>
      <c r="ARP80"/>
      <c r="ARQ80"/>
      <c r="ARR80"/>
      <c r="ARS80"/>
      <c r="ART80"/>
      <c r="ARU80"/>
      <c r="ARV80"/>
      <c r="ARW80"/>
      <c r="ARX80"/>
      <c r="ARY80"/>
      <c r="ARZ80"/>
      <c r="ASA80"/>
      <c r="ASB80"/>
      <c r="ASC80"/>
      <c r="ASD80"/>
      <c r="ASE80"/>
      <c r="ASF80"/>
      <c r="ASG80"/>
      <c r="ASH80"/>
      <c r="ASI80"/>
      <c r="ASJ80"/>
      <c r="ASK80"/>
      <c r="ASL80"/>
      <c r="ASM80"/>
      <c r="ASN80"/>
      <c r="ASO80"/>
      <c r="ASP80"/>
      <c r="ASQ80"/>
      <c r="ASR80"/>
      <c r="ASS80"/>
      <c r="AST80"/>
      <c r="ASU80"/>
      <c r="ASV80"/>
      <c r="ASW80"/>
      <c r="ASX80"/>
      <c r="ASY80"/>
      <c r="ASZ80"/>
      <c r="ATA80"/>
      <c r="ATB80"/>
      <c r="ATC80"/>
      <c r="ATD80"/>
      <c r="ATE80"/>
      <c r="ATF80"/>
      <c r="ATG80"/>
      <c r="ATH80"/>
      <c r="ATI80"/>
      <c r="ATJ80"/>
      <c r="ATK80"/>
      <c r="ATL80"/>
      <c r="ATM80"/>
      <c r="ATN80"/>
      <c r="ATO80"/>
      <c r="ATP80"/>
      <c r="ATQ80"/>
      <c r="ATR80"/>
      <c r="ATS80"/>
      <c r="ATT80"/>
      <c r="ATU80"/>
      <c r="ATV80"/>
      <c r="ATW80"/>
      <c r="ATX80"/>
      <c r="ATY80"/>
      <c r="ATZ80"/>
      <c r="AUA80"/>
      <c r="AUB80"/>
      <c r="AUC80"/>
      <c r="AUD80"/>
      <c r="AUE80"/>
      <c r="AUF80"/>
      <c r="AUG80"/>
      <c r="AUH80"/>
      <c r="AUI80"/>
      <c r="AUJ80"/>
      <c r="AUK80"/>
      <c r="AUL80"/>
      <c r="AUM80"/>
      <c r="AUN80"/>
      <c r="AUO80"/>
      <c r="AUP80"/>
      <c r="AUQ80"/>
      <c r="AUR80"/>
      <c r="AUS80"/>
      <c r="AUT80"/>
      <c r="AUU80"/>
      <c r="AUV80"/>
      <c r="AUW80"/>
      <c r="AUX80"/>
      <c r="AUY80"/>
      <c r="AUZ80"/>
      <c r="AVA80"/>
      <c r="AVB80"/>
      <c r="AVC80"/>
      <c r="AVD80"/>
      <c r="AVE80"/>
      <c r="AVF80"/>
      <c r="AVG80"/>
      <c r="AVH80"/>
      <c r="AVI80"/>
      <c r="AVJ80"/>
      <c r="AVK80"/>
      <c r="AVL80"/>
      <c r="AVM80"/>
      <c r="AVN80"/>
      <c r="AVO80"/>
      <c r="AVP80"/>
      <c r="AVQ80"/>
      <c r="AVR80"/>
      <c r="AVS80"/>
      <c r="AVT80"/>
      <c r="AVU80"/>
      <c r="AVV80"/>
      <c r="AVW80"/>
      <c r="AVX80"/>
      <c r="AVY80"/>
      <c r="AVZ80"/>
      <c r="AWA80"/>
      <c r="AWB80"/>
      <c r="AWC80"/>
      <c r="AWD80"/>
      <c r="AWE80"/>
      <c r="AWF80"/>
      <c r="AWG80"/>
      <c r="AWH80"/>
      <c r="AWI80"/>
      <c r="AWJ80"/>
      <c r="AWK80"/>
      <c r="AWL80"/>
      <c r="AWM80"/>
      <c r="AWN80"/>
      <c r="AWO80"/>
      <c r="AWP80"/>
      <c r="AWQ80"/>
      <c r="AWR80"/>
      <c r="AWS80"/>
      <c r="AWT80"/>
      <c r="AWU80"/>
      <c r="AWV80"/>
      <c r="AWW80"/>
      <c r="AWX80"/>
      <c r="AWY80"/>
      <c r="AWZ80"/>
      <c r="AXA80"/>
      <c r="AXB80"/>
      <c r="AXC80"/>
      <c r="AXD80"/>
      <c r="AXE80"/>
      <c r="AXF80"/>
      <c r="AXG80"/>
      <c r="AXH80"/>
      <c r="AXI80"/>
      <c r="AXJ80"/>
      <c r="AXK80"/>
      <c r="AXL80"/>
      <c r="AXM80"/>
      <c r="AXN80"/>
      <c r="AXO80"/>
      <c r="AXP80"/>
      <c r="AXQ80"/>
      <c r="AXR80"/>
      <c r="AXS80"/>
      <c r="AXT80"/>
      <c r="AXU80"/>
      <c r="AXV80"/>
      <c r="AXW80"/>
      <c r="AXX80"/>
      <c r="AXY80"/>
      <c r="AXZ80"/>
      <c r="AYA80"/>
      <c r="AYB80"/>
      <c r="AYC80"/>
      <c r="AYD80"/>
      <c r="AYE80"/>
      <c r="AYF80"/>
      <c r="AYG80"/>
      <c r="AYH80"/>
      <c r="AYI80"/>
      <c r="AYJ80"/>
      <c r="AYK80"/>
      <c r="AYL80"/>
      <c r="AYM80"/>
      <c r="AYN80"/>
      <c r="AYO80"/>
      <c r="AYP80"/>
      <c r="AYQ80"/>
      <c r="AYR80"/>
      <c r="AYS80"/>
      <c r="AYT80"/>
      <c r="AYU80"/>
      <c r="AYV80"/>
      <c r="AYW80"/>
      <c r="AYX80"/>
      <c r="AYY80"/>
      <c r="AYZ80"/>
      <c r="AZA80"/>
      <c r="AZB80"/>
      <c r="AZC80"/>
      <c r="AZD80"/>
      <c r="AZE80"/>
      <c r="AZF80"/>
      <c r="AZG80"/>
      <c r="AZH80"/>
      <c r="AZI80"/>
      <c r="AZJ80"/>
      <c r="AZK80"/>
      <c r="AZL80"/>
      <c r="AZM80"/>
      <c r="AZN80"/>
      <c r="AZO80"/>
      <c r="AZP80"/>
      <c r="AZQ80"/>
      <c r="AZR80"/>
      <c r="AZS80"/>
      <c r="AZT80"/>
      <c r="AZU80"/>
      <c r="AZV80"/>
      <c r="AZW80"/>
      <c r="AZX80"/>
      <c r="AZY80"/>
      <c r="AZZ80"/>
      <c r="BAA80"/>
      <c r="BAB80"/>
      <c r="BAC80"/>
      <c r="BAD80"/>
      <c r="BAE80"/>
      <c r="BAF80"/>
      <c r="BAG80"/>
      <c r="BAH80"/>
      <c r="BAI80"/>
      <c r="BAJ80"/>
      <c r="BAK80"/>
      <c r="BAL80"/>
      <c r="BAM80"/>
      <c r="BAN80"/>
      <c r="BAO80"/>
      <c r="BAP80"/>
      <c r="BAQ80"/>
      <c r="BAR80"/>
      <c r="BAS80"/>
      <c r="BAT80"/>
      <c r="BAU80"/>
      <c r="BAV80"/>
      <c r="BAW80"/>
      <c r="BAX80"/>
      <c r="BAY80"/>
      <c r="BAZ80"/>
      <c r="BBA80"/>
      <c r="BBB80"/>
      <c r="BBC80"/>
      <c r="BBD80"/>
      <c r="BBE80"/>
      <c r="BBF80"/>
      <c r="BBG80"/>
      <c r="BBH80"/>
      <c r="BBI80"/>
      <c r="BBJ80"/>
      <c r="BBK80"/>
      <c r="BBL80"/>
      <c r="BBM80"/>
      <c r="BBN80"/>
      <c r="BBO80"/>
      <c r="BBP80"/>
      <c r="BBQ80"/>
      <c r="BBR80"/>
      <c r="BBS80"/>
      <c r="BBT80"/>
      <c r="BBU80"/>
      <c r="BBV80"/>
      <c r="BBW80"/>
      <c r="BBX80"/>
      <c r="BBY80"/>
      <c r="BBZ80"/>
      <c r="BCA80"/>
      <c r="BCB80"/>
      <c r="BCC80"/>
      <c r="BCD80"/>
      <c r="BCE80"/>
      <c r="BCF80"/>
      <c r="BCG80"/>
      <c r="BCH80"/>
      <c r="BCI80"/>
      <c r="BCJ80"/>
      <c r="BCK80"/>
      <c r="BCL80"/>
      <c r="BCM80"/>
      <c r="BCN80"/>
      <c r="BCO80"/>
      <c r="BCP80"/>
      <c r="BCQ80"/>
      <c r="BCR80"/>
      <c r="BCS80"/>
      <c r="BCT80"/>
      <c r="BCU80"/>
      <c r="BCV80"/>
      <c r="BCW80"/>
      <c r="BCX80"/>
      <c r="BCY80"/>
      <c r="BCZ80"/>
      <c r="BDA80"/>
      <c r="BDB80"/>
      <c r="BDC80"/>
      <c r="BDD80"/>
      <c r="BDE80"/>
      <c r="BDF80"/>
      <c r="BDG80"/>
      <c r="BDH80"/>
      <c r="BDI80"/>
      <c r="BDJ80"/>
      <c r="BDK80"/>
      <c r="BDL80"/>
      <c r="BDM80"/>
      <c r="BDN80"/>
      <c r="BDO80"/>
      <c r="BDP80"/>
      <c r="BDQ80"/>
      <c r="BDR80"/>
      <c r="BDS80"/>
      <c r="BDT80"/>
      <c r="BDU80"/>
      <c r="BDV80"/>
      <c r="BDW80"/>
      <c r="BDX80"/>
      <c r="BDY80"/>
      <c r="BDZ80"/>
      <c r="BEA80"/>
      <c r="BEB80"/>
      <c r="BEC80"/>
      <c r="BED80"/>
      <c r="BEE80"/>
      <c r="BEF80"/>
      <c r="BEG80"/>
      <c r="BEH80"/>
      <c r="BEI80"/>
      <c r="BEJ80"/>
      <c r="BEK80"/>
      <c r="BEL80"/>
      <c r="BEM80"/>
      <c r="BEN80"/>
      <c r="BEO80"/>
      <c r="BEP80"/>
      <c r="BEQ80"/>
      <c r="BER80"/>
      <c r="BES80"/>
      <c r="BET80"/>
      <c r="BEU80"/>
      <c r="BEV80"/>
      <c r="BEW80"/>
      <c r="BEX80"/>
      <c r="BEY80"/>
      <c r="BEZ80"/>
      <c r="BFA80"/>
      <c r="BFB80"/>
      <c r="BFC80"/>
      <c r="BFD80"/>
      <c r="BFE80"/>
      <c r="BFF80"/>
      <c r="BFG80"/>
      <c r="BFH80"/>
      <c r="BFI80"/>
      <c r="BFJ80"/>
      <c r="BFK80"/>
      <c r="BFL80"/>
      <c r="BFM80"/>
      <c r="BFN80"/>
      <c r="BFO80"/>
      <c r="BFP80"/>
      <c r="BFQ80"/>
      <c r="BFR80"/>
      <c r="BFS80"/>
      <c r="BFT80"/>
      <c r="BFU80"/>
      <c r="BFV80"/>
      <c r="BFW80"/>
      <c r="BFX80"/>
      <c r="BFY80"/>
      <c r="BFZ80"/>
      <c r="BGA80"/>
      <c r="BGB80"/>
      <c r="BGC80"/>
      <c r="BGD80"/>
      <c r="BGE80"/>
      <c r="BGF80"/>
      <c r="BGG80"/>
      <c r="BGH80"/>
      <c r="BGI80"/>
      <c r="BGJ80"/>
      <c r="BGK80"/>
      <c r="BGL80"/>
      <c r="BGM80"/>
      <c r="BGN80"/>
      <c r="BGO80"/>
      <c r="BGP80"/>
      <c r="BGQ80"/>
      <c r="BGR80"/>
      <c r="BGS80"/>
      <c r="BGT80"/>
      <c r="BGU80"/>
      <c r="BGV80"/>
      <c r="BGW80"/>
      <c r="BGX80"/>
      <c r="BGY80"/>
      <c r="BGZ80"/>
      <c r="BHA80"/>
      <c r="BHB80"/>
      <c r="BHC80"/>
      <c r="BHD80"/>
      <c r="BHE80"/>
      <c r="BHF80"/>
      <c r="BHG80"/>
      <c r="BHH80"/>
      <c r="BHI80"/>
      <c r="BHJ80"/>
      <c r="BHK80"/>
      <c r="BHL80"/>
      <c r="BHM80"/>
      <c r="BHN80"/>
      <c r="BHO80"/>
      <c r="BHP80"/>
      <c r="BHQ80"/>
      <c r="BHR80"/>
      <c r="BHS80"/>
      <c r="BHT80"/>
      <c r="BHU80"/>
      <c r="BHV80"/>
      <c r="BHW80"/>
      <c r="BHX80"/>
      <c r="BHY80"/>
      <c r="BHZ80"/>
      <c r="BIA80"/>
      <c r="BIB80"/>
      <c r="BIC80"/>
      <c r="BID80"/>
      <c r="BIE80"/>
      <c r="BIF80"/>
      <c r="BIG80"/>
      <c r="BIH80"/>
      <c r="BII80"/>
      <c r="BIJ80"/>
      <c r="BIK80"/>
      <c r="BIL80"/>
      <c r="BIM80"/>
      <c r="BIN80"/>
      <c r="BIO80"/>
      <c r="BIP80"/>
      <c r="BIQ80"/>
      <c r="BIR80"/>
      <c r="BIS80"/>
      <c r="BIT80"/>
      <c r="BIU80"/>
      <c r="BIV80"/>
      <c r="BIW80"/>
      <c r="BIX80"/>
      <c r="BIY80"/>
      <c r="BIZ80"/>
      <c r="BJA80"/>
      <c r="BJB80"/>
      <c r="BJC80"/>
      <c r="BJD80"/>
      <c r="BJE80"/>
      <c r="BJF80"/>
      <c r="BJG80"/>
      <c r="BJH80"/>
      <c r="BJI80"/>
      <c r="BJJ80"/>
      <c r="BJK80"/>
      <c r="BJL80"/>
      <c r="BJM80"/>
      <c r="BJN80"/>
      <c r="BJO80"/>
      <c r="BJP80"/>
      <c r="BJQ80"/>
      <c r="BJR80"/>
      <c r="BJS80"/>
      <c r="BJT80"/>
      <c r="BJU80"/>
      <c r="BJV80"/>
      <c r="BJW80"/>
      <c r="BJX80"/>
      <c r="BJY80"/>
      <c r="BJZ80"/>
      <c r="BKA80"/>
      <c r="BKB80"/>
      <c r="BKC80"/>
      <c r="BKD80"/>
      <c r="BKE80"/>
      <c r="BKF80"/>
      <c r="BKG80"/>
      <c r="BKH80"/>
      <c r="BKI80"/>
      <c r="BKJ80"/>
      <c r="BKK80"/>
      <c r="BKL80"/>
      <c r="BKM80"/>
      <c r="BKN80"/>
      <c r="BKO80"/>
      <c r="BKP80"/>
      <c r="BKQ80"/>
      <c r="BKR80"/>
      <c r="BKS80"/>
      <c r="BKT80"/>
      <c r="BKU80"/>
      <c r="BKV80"/>
      <c r="BKW80"/>
      <c r="BKX80"/>
      <c r="BKY80"/>
      <c r="BKZ80"/>
      <c r="BLA80"/>
      <c r="BLB80"/>
      <c r="BLC80"/>
      <c r="BLD80"/>
      <c r="BLE80"/>
      <c r="BLF80"/>
      <c r="BLG80"/>
      <c r="BLH80"/>
      <c r="BLI80"/>
      <c r="BLJ80"/>
      <c r="BLK80"/>
      <c r="BLL80"/>
      <c r="BLM80"/>
      <c r="BLN80"/>
      <c r="BLO80"/>
      <c r="BLP80"/>
      <c r="BLQ80"/>
      <c r="BLR80"/>
      <c r="BLS80"/>
      <c r="BLT80"/>
      <c r="BLU80"/>
      <c r="BLV80"/>
      <c r="BLW80"/>
      <c r="BLX80"/>
      <c r="BLY80"/>
      <c r="BLZ80"/>
      <c r="BMA80"/>
      <c r="BMB80"/>
      <c r="BMC80"/>
      <c r="BMD80"/>
      <c r="BME80"/>
      <c r="BMF80"/>
      <c r="BMG80"/>
      <c r="BMH80"/>
      <c r="BMI80"/>
      <c r="BMJ80"/>
      <c r="BMK80"/>
      <c r="BML80"/>
      <c r="BMM80"/>
      <c r="BMN80"/>
      <c r="BMO80"/>
      <c r="BMP80"/>
      <c r="BMQ80"/>
      <c r="BMR80"/>
      <c r="BMS80"/>
      <c r="BMT80"/>
      <c r="BMU80"/>
      <c r="BMV80"/>
      <c r="BMW80"/>
      <c r="BMX80"/>
      <c r="BMY80"/>
      <c r="BMZ80"/>
      <c r="BNA80"/>
      <c r="BNB80"/>
      <c r="BNC80"/>
      <c r="BND80"/>
      <c r="BNE80"/>
      <c r="BNF80"/>
    </row>
    <row r="81" spans="1:1722" s="316" customFormat="1" x14ac:dyDescent="0.3">
      <c r="A81" s="649"/>
      <c r="B81" s="6"/>
      <c r="C81" s="6"/>
      <c r="D81" s="6"/>
      <c r="E81" s="6">
        <v>181</v>
      </c>
      <c r="F81" s="372" t="s">
        <v>387</v>
      </c>
      <c r="G81" s="124" t="s">
        <v>391</v>
      </c>
      <c r="H81" s="371" t="s">
        <v>274</v>
      </c>
      <c r="I81" s="243">
        <v>2273031</v>
      </c>
      <c r="J81" s="444"/>
      <c r="K81" s="345"/>
      <c r="L81" s="130"/>
      <c r="M81" s="346"/>
      <c r="N81" s="376"/>
      <c r="O81" s="376"/>
      <c r="P81" s="16"/>
      <c r="Q81" s="8"/>
      <c r="R81" s="22"/>
      <c r="S81" s="22"/>
      <c r="T81" s="22"/>
      <c r="U81"/>
      <c r="V81" s="87"/>
      <c r="W81" s="379"/>
      <c r="X81" s="380"/>
      <c r="Y81" s="87"/>
      <c r="Z81" s="87"/>
      <c r="AA81" s="87"/>
      <c r="AB81" s="87"/>
      <c r="AC81" s="87"/>
      <c r="AD81" s="87"/>
      <c r="AE81" s="87"/>
      <c r="AF81" s="87"/>
      <c r="AG81" s="87"/>
      <c r="AH81" s="87"/>
      <c r="AI81" s="87"/>
      <c r="AJ81" s="87"/>
      <c r="AK81" s="87"/>
      <c r="AL81" s="87"/>
      <c r="AM81" s="87"/>
      <c r="AN81" s="87"/>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c r="AML81"/>
      <c r="AMM81"/>
      <c r="AMN81"/>
      <c r="AMO81"/>
      <c r="AMP81"/>
      <c r="AMQ81"/>
      <c r="AMR81"/>
      <c r="AMS81"/>
      <c r="AMT81"/>
      <c r="AMU81"/>
      <c r="AMV81"/>
      <c r="AMW81"/>
      <c r="AMX81"/>
      <c r="AMY81"/>
      <c r="AMZ81"/>
      <c r="ANA81"/>
      <c r="ANB81"/>
      <c r="ANC81"/>
      <c r="AND81"/>
      <c r="ANE81"/>
      <c r="ANF81"/>
      <c r="ANG81"/>
      <c r="ANH81"/>
      <c r="ANI81"/>
      <c r="ANJ81"/>
      <c r="ANK81"/>
      <c r="ANL81"/>
      <c r="ANM81"/>
      <c r="ANN81"/>
      <c r="ANO81"/>
      <c r="ANP81"/>
      <c r="ANQ81"/>
      <c r="ANR81"/>
      <c r="ANS81"/>
      <c r="ANT81"/>
      <c r="ANU81"/>
      <c r="ANV81"/>
      <c r="ANW81"/>
      <c r="ANX81"/>
      <c r="ANY81"/>
      <c r="ANZ81"/>
      <c r="AOA81"/>
      <c r="AOB81"/>
      <c r="AOC81"/>
      <c r="AOD81"/>
      <c r="AOE81"/>
      <c r="AOF81"/>
      <c r="AOG81"/>
      <c r="AOH81"/>
      <c r="AOI81"/>
      <c r="AOJ81"/>
      <c r="AOK81"/>
      <c r="AOL81"/>
      <c r="AOM81"/>
      <c r="AON81"/>
      <c r="AOO81"/>
      <c r="AOP81"/>
      <c r="AOQ81"/>
      <c r="AOR81"/>
      <c r="AOS81"/>
      <c r="AOT81"/>
      <c r="AOU81"/>
      <c r="AOV81"/>
      <c r="AOW81"/>
      <c r="AOX81"/>
      <c r="AOY81"/>
      <c r="AOZ81"/>
      <c r="APA81"/>
      <c r="APB81"/>
      <c r="APC81"/>
      <c r="APD81"/>
      <c r="APE81"/>
      <c r="APF81"/>
      <c r="APG81"/>
      <c r="APH81"/>
      <c r="API81"/>
      <c r="APJ81"/>
      <c r="APK81"/>
      <c r="APL81"/>
      <c r="APM81"/>
      <c r="APN81"/>
      <c r="APO81"/>
      <c r="APP81"/>
      <c r="APQ81"/>
      <c r="APR81"/>
      <c r="APS81"/>
      <c r="APT81"/>
      <c r="APU81"/>
      <c r="APV81"/>
      <c r="APW81"/>
      <c r="APX81"/>
      <c r="APY81"/>
      <c r="APZ81"/>
      <c r="AQA81"/>
      <c r="AQB81"/>
      <c r="AQC81"/>
      <c r="AQD81"/>
      <c r="AQE81"/>
      <c r="AQF81"/>
      <c r="AQG81"/>
      <c r="AQH81"/>
      <c r="AQI81"/>
      <c r="AQJ81"/>
      <c r="AQK81"/>
      <c r="AQL81"/>
      <c r="AQM81"/>
      <c r="AQN81"/>
      <c r="AQO81"/>
      <c r="AQP81"/>
      <c r="AQQ81"/>
      <c r="AQR81"/>
      <c r="AQS81"/>
      <c r="AQT81"/>
      <c r="AQU81"/>
      <c r="AQV81"/>
      <c r="AQW81"/>
      <c r="AQX81"/>
      <c r="AQY81"/>
      <c r="AQZ81"/>
      <c r="ARA81"/>
      <c r="ARB81"/>
      <c r="ARC81"/>
      <c r="ARD81"/>
      <c r="ARE81"/>
      <c r="ARF81"/>
      <c r="ARG81"/>
      <c r="ARH81"/>
      <c r="ARI81"/>
      <c r="ARJ81"/>
      <c r="ARK81"/>
      <c r="ARL81"/>
      <c r="ARM81"/>
      <c r="ARN81"/>
      <c r="ARO81"/>
      <c r="ARP81"/>
      <c r="ARQ81"/>
      <c r="ARR81"/>
      <c r="ARS81"/>
      <c r="ART81"/>
      <c r="ARU81"/>
      <c r="ARV81"/>
      <c r="ARW81"/>
      <c r="ARX81"/>
      <c r="ARY81"/>
      <c r="ARZ81"/>
      <c r="ASA81"/>
      <c r="ASB81"/>
      <c r="ASC81"/>
      <c r="ASD81"/>
      <c r="ASE81"/>
      <c r="ASF81"/>
      <c r="ASG81"/>
      <c r="ASH81"/>
      <c r="ASI81"/>
      <c r="ASJ81"/>
      <c r="ASK81"/>
      <c r="ASL81"/>
      <c r="ASM81"/>
      <c r="ASN81"/>
      <c r="ASO81"/>
      <c r="ASP81"/>
      <c r="ASQ81"/>
      <c r="ASR81"/>
      <c r="ASS81"/>
      <c r="AST81"/>
      <c r="ASU81"/>
      <c r="ASV81"/>
      <c r="ASW81"/>
      <c r="ASX81"/>
      <c r="ASY81"/>
      <c r="ASZ81"/>
      <c r="ATA81"/>
      <c r="ATB81"/>
      <c r="ATC81"/>
      <c r="ATD81"/>
      <c r="ATE81"/>
      <c r="ATF81"/>
      <c r="ATG81"/>
      <c r="ATH81"/>
      <c r="ATI81"/>
      <c r="ATJ81"/>
      <c r="ATK81"/>
      <c r="ATL81"/>
      <c r="ATM81"/>
      <c r="ATN81"/>
      <c r="ATO81"/>
      <c r="ATP81"/>
      <c r="ATQ81"/>
      <c r="ATR81"/>
      <c r="ATS81"/>
      <c r="ATT81"/>
      <c r="ATU81"/>
      <c r="ATV81"/>
      <c r="ATW81"/>
      <c r="ATX81"/>
      <c r="ATY81"/>
      <c r="ATZ81"/>
      <c r="AUA81"/>
      <c r="AUB81"/>
      <c r="AUC81"/>
      <c r="AUD81"/>
      <c r="AUE81"/>
      <c r="AUF81"/>
      <c r="AUG81"/>
      <c r="AUH81"/>
      <c r="AUI81"/>
      <c r="AUJ81"/>
      <c r="AUK81"/>
      <c r="AUL81"/>
      <c r="AUM81"/>
      <c r="AUN81"/>
      <c r="AUO81"/>
      <c r="AUP81"/>
      <c r="AUQ81"/>
      <c r="AUR81"/>
      <c r="AUS81"/>
      <c r="AUT81"/>
      <c r="AUU81"/>
      <c r="AUV81"/>
      <c r="AUW81"/>
      <c r="AUX81"/>
      <c r="AUY81"/>
      <c r="AUZ81"/>
      <c r="AVA81"/>
      <c r="AVB81"/>
      <c r="AVC81"/>
      <c r="AVD81"/>
      <c r="AVE81"/>
      <c r="AVF81"/>
      <c r="AVG81"/>
      <c r="AVH81"/>
      <c r="AVI81"/>
      <c r="AVJ81"/>
      <c r="AVK81"/>
      <c r="AVL81"/>
      <c r="AVM81"/>
      <c r="AVN81"/>
      <c r="AVO81"/>
      <c r="AVP81"/>
      <c r="AVQ81"/>
      <c r="AVR81"/>
      <c r="AVS81"/>
      <c r="AVT81"/>
      <c r="AVU81"/>
      <c r="AVV81"/>
      <c r="AVW81"/>
      <c r="AVX81"/>
      <c r="AVY81"/>
      <c r="AVZ81"/>
      <c r="AWA81"/>
      <c r="AWB81"/>
      <c r="AWC81"/>
      <c r="AWD81"/>
      <c r="AWE81"/>
      <c r="AWF81"/>
      <c r="AWG81"/>
      <c r="AWH81"/>
      <c r="AWI81"/>
      <c r="AWJ81"/>
      <c r="AWK81"/>
      <c r="AWL81"/>
      <c r="AWM81"/>
      <c r="AWN81"/>
      <c r="AWO81"/>
      <c r="AWP81"/>
      <c r="AWQ81"/>
      <c r="AWR81"/>
      <c r="AWS81"/>
      <c r="AWT81"/>
      <c r="AWU81"/>
      <c r="AWV81"/>
      <c r="AWW81"/>
      <c r="AWX81"/>
      <c r="AWY81"/>
      <c r="AWZ81"/>
      <c r="AXA81"/>
      <c r="AXB81"/>
      <c r="AXC81"/>
      <c r="AXD81"/>
      <c r="AXE81"/>
      <c r="AXF81"/>
      <c r="AXG81"/>
      <c r="AXH81"/>
      <c r="AXI81"/>
      <c r="AXJ81"/>
      <c r="AXK81"/>
      <c r="AXL81"/>
      <c r="AXM81"/>
      <c r="AXN81"/>
      <c r="AXO81"/>
      <c r="AXP81"/>
      <c r="AXQ81"/>
      <c r="AXR81"/>
      <c r="AXS81"/>
      <c r="AXT81"/>
      <c r="AXU81"/>
      <c r="AXV81"/>
      <c r="AXW81"/>
      <c r="AXX81"/>
      <c r="AXY81"/>
      <c r="AXZ81"/>
      <c r="AYA81"/>
      <c r="AYB81"/>
      <c r="AYC81"/>
      <c r="AYD81"/>
      <c r="AYE81"/>
      <c r="AYF81"/>
      <c r="AYG81"/>
      <c r="AYH81"/>
      <c r="AYI81"/>
      <c r="AYJ81"/>
      <c r="AYK81"/>
      <c r="AYL81"/>
      <c r="AYM81"/>
      <c r="AYN81"/>
      <c r="AYO81"/>
      <c r="AYP81"/>
      <c r="AYQ81"/>
      <c r="AYR81"/>
      <c r="AYS81"/>
      <c r="AYT81"/>
      <c r="AYU81"/>
      <c r="AYV81"/>
      <c r="AYW81"/>
      <c r="AYX81"/>
      <c r="AYY81"/>
      <c r="AYZ81"/>
      <c r="AZA81"/>
      <c r="AZB81"/>
      <c r="AZC81"/>
      <c r="AZD81"/>
      <c r="AZE81"/>
      <c r="AZF81"/>
      <c r="AZG81"/>
      <c r="AZH81"/>
      <c r="AZI81"/>
      <c r="AZJ81"/>
      <c r="AZK81"/>
      <c r="AZL81"/>
      <c r="AZM81"/>
      <c r="AZN81"/>
      <c r="AZO81"/>
      <c r="AZP81"/>
      <c r="AZQ81"/>
      <c r="AZR81"/>
      <c r="AZS81"/>
      <c r="AZT81"/>
      <c r="AZU81"/>
      <c r="AZV81"/>
      <c r="AZW81"/>
      <c r="AZX81"/>
      <c r="AZY81"/>
      <c r="AZZ81"/>
      <c r="BAA81"/>
      <c r="BAB81"/>
      <c r="BAC81"/>
      <c r="BAD81"/>
      <c r="BAE81"/>
      <c r="BAF81"/>
      <c r="BAG81"/>
      <c r="BAH81"/>
      <c r="BAI81"/>
      <c r="BAJ81"/>
      <c r="BAK81"/>
      <c r="BAL81"/>
      <c r="BAM81"/>
      <c r="BAN81"/>
      <c r="BAO81"/>
      <c r="BAP81"/>
      <c r="BAQ81"/>
      <c r="BAR81"/>
      <c r="BAS81"/>
      <c r="BAT81"/>
      <c r="BAU81"/>
      <c r="BAV81"/>
      <c r="BAW81"/>
      <c r="BAX81"/>
      <c r="BAY81"/>
      <c r="BAZ81"/>
      <c r="BBA81"/>
      <c r="BBB81"/>
      <c r="BBC81"/>
      <c r="BBD81"/>
      <c r="BBE81"/>
      <c r="BBF81"/>
      <c r="BBG81"/>
      <c r="BBH81"/>
      <c r="BBI81"/>
      <c r="BBJ81"/>
      <c r="BBK81"/>
      <c r="BBL81"/>
      <c r="BBM81"/>
      <c r="BBN81"/>
      <c r="BBO81"/>
      <c r="BBP81"/>
      <c r="BBQ81"/>
      <c r="BBR81"/>
      <c r="BBS81"/>
      <c r="BBT81"/>
      <c r="BBU81"/>
      <c r="BBV81"/>
      <c r="BBW81"/>
      <c r="BBX81"/>
      <c r="BBY81"/>
      <c r="BBZ81"/>
      <c r="BCA81"/>
      <c r="BCB81"/>
      <c r="BCC81"/>
      <c r="BCD81"/>
      <c r="BCE81"/>
      <c r="BCF81"/>
      <c r="BCG81"/>
      <c r="BCH81"/>
      <c r="BCI81"/>
      <c r="BCJ81"/>
      <c r="BCK81"/>
      <c r="BCL81"/>
      <c r="BCM81"/>
      <c r="BCN81"/>
      <c r="BCO81"/>
      <c r="BCP81"/>
      <c r="BCQ81"/>
      <c r="BCR81"/>
      <c r="BCS81"/>
      <c r="BCT81"/>
      <c r="BCU81"/>
      <c r="BCV81"/>
      <c r="BCW81"/>
      <c r="BCX81"/>
      <c r="BCY81"/>
      <c r="BCZ81"/>
      <c r="BDA81"/>
      <c r="BDB81"/>
      <c r="BDC81"/>
      <c r="BDD81"/>
      <c r="BDE81"/>
      <c r="BDF81"/>
      <c r="BDG81"/>
      <c r="BDH81"/>
      <c r="BDI81"/>
      <c r="BDJ81"/>
      <c r="BDK81"/>
      <c r="BDL81"/>
      <c r="BDM81"/>
      <c r="BDN81"/>
      <c r="BDO81"/>
      <c r="BDP81"/>
      <c r="BDQ81"/>
      <c r="BDR81"/>
      <c r="BDS81"/>
      <c r="BDT81"/>
      <c r="BDU81"/>
      <c r="BDV81"/>
      <c r="BDW81"/>
      <c r="BDX81"/>
      <c r="BDY81"/>
      <c r="BDZ81"/>
      <c r="BEA81"/>
      <c r="BEB81"/>
      <c r="BEC81"/>
      <c r="BED81"/>
      <c r="BEE81"/>
      <c r="BEF81"/>
      <c r="BEG81"/>
      <c r="BEH81"/>
      <c r="BEI81"/>
      <c r="BEJ81"/>
      <c r="BEK81"/>
      <c r="BEL81"/>
      <c r="BEM81"/>
      <c r="BEN81"/>
      <c r="BEO81"/>
      <c r="BEP81"/>
      <c r="BEQ81"/>
      <c r="BER81"/>
      <c r="BES81"/>
      <c r="BET81"/>
      <c r="BEU81"/>
      <c r="BEV81"/>
      <c r="BEW81"/>
      <c r="BEX81"/>
      <c r="BEY81"/>
      <c r="BEZ81"/>
      <c r="BFA81"/>
      <c r="BFB81"/>
      <c r="BFC81"/>
      <c r="BFD81"/>
      <c r="BFE81"/>
      <c r="BFF81"/>
      <c r="BFG81"/>
      <c r="BFH81"/>
      <c r="BFI81"/>
      <c r="BFJ81"/>
      <c r="BFK81"/>
      <c r="BFL81"/>
      <c r="BFM81"/>
      <c r="BFN81"/>
      <c r="BFO81"/>
      <c r="BFP81"/>
      <c r="BFQ81"/>
      <c r="BFR81"/>
      <c r="BFS81"/>
      <c r="BFT81"/>
      <c r="BFU81"/>
      <c r="BFV81"/>
      <c r="BFW81"/>
      <c r="BFX81"/>
      <c r="BFY81"/>
      <c r="BFZ81"/>
      <c r="BGA81"/>
      <c r="BGB81"/>
      <c r="BGC81"/>
      <c r="BGD81"/>
      <c r="BGE81"/>
      <c r="BGF81"/>
      <c r="BGG81"/>
      <c r="BGH81"/>
      <c r="BGI81"/>
      <c r="BGJ81"/>
      <c r="BGK81"/>
      <c r="BGL81"/>
      <c r="BGM81"/>
      <c r="BGN81"/>
      <c r="BGO81"/>
      <c r="BGP81"/>
      <c r="BGQ81"/>
      <c r="BGR81"/>
      <c r="BGS81"/>
      <c r="BGT81"/>
      <c r="BGU81"/>
      <c r="BGV81"/>
      <c r="BGW81"/>
      <c r="BGX81"/>
      <c r="BGY81"/>
      <c r="BGZ81"/>
      <c r="BHA81"/>
      <c r="BHB81"/>
      <c r="BHC81"/>
      <c r="BHD81"/>
      <c r="BHE81"/>
      <c r="BHF81"/>
      <c r="BHG81"/>
      <c r="BHH81"/>
      <c r="BHI81"/>
      <c r="BHJ81"/>
      <c r="BHK81"/>
      <c r="BHL81"/>
      <c r="BHM81"/>
      <c r="BHN81"/>
      <c r="BHO81"/>
      <c r="BHP81"/>
      <c r="BHQ81"/>
      <c r="BHR81"/>
      <c r="BHS81"/>
      <c r="BHT81"/>
      <c r="BHU81"/>
      <c r="BHV81"/>
      <c r="BHW81"/>
      <c r="BHX81"/>
      <c r="BHY81"/>
      <c r="BHZ81"/>
      <c r="BIA81"/>
      <c r="BIB81"/>
      <c r="BIC81"/>
      <c r="BID81"/>
      <c r="BIE81"/>
      <c r="BIF81"/>
      <c r="BIG81"/>
      <c r="BIH81"/>
      <c r="BII81"/>
      <c r="BIJ81"/>
      <c r="BIK81"/>
      <c r="BIL81"/>
      <c r="BIM81"/>
      <c r="BIN81"/>
      <c r="BIO81"/>
      <c r="BIP81"/>
      <c r="BIQ81"/>
      <c r="BIR81"/>
      <c r="BIS81"/>
      <c r="BIT81"/>
      <c r="BIU81"/>
      <c r="BIV81"/>
      <c r="BIW81"/>
      <c r="BIX81"/>
      <c r="BIY81"/>
      <c r="BIZ81"/>
      <c r="BJA81"/>
      <c r="BJB81"/>
      <c r="BJC81"/>
      <c r="BJD81"/>
      <c r="BJE81"/>
      <c r="BJF81"/>
      <c r="BJG81"/>
      <c r="BJH81"/>
      <c r="BJI81"/>
      <c r="BJJ81"/>
      <c r="BJK81"/>
      <c r="BJL81"/>
      <c r="BJM81"/>
      <c r="BJN81"/>
      <c r="BJO81"/>
      <c r="BJP81"/>
      <c r="BJQ81"/>
      <c r="BJR81"/>
      <c r="BJS81"/>
      <c r="BJT81"/>
      <c r="BJU81"/>
      <c r="BJV81"/>
      <c r="BJW81"/>
      <c r="BJX81"/>
      <c r="BJY81"/>
      <c r="BJZ81"/>
      <c r="BKA81"/>
      <c r="BKB81"/>
      <c r="BKC81"/>
      <c r="BKD81"/>
      <c r="BKE81"/>
      <c r="BKF81"/>
      <c r="BKG81"/>
      <c r="BKH81"/>
      <c r="BKI81"/>
      <c r="BKJ81"/>
      <c r="BKK81"/>
      <c r="BKL81"/>
      <c r="BKM81"/>
      <c r="BKN81"/>
      <c r="BKO81"/>
      <c r="BKP81"/>
      <c r="BKQ81"/>
      <c r="BKR81"/>
      <c r="BKS81"/>
      <c r="BKT81"/>
      <c r="BKU81"/>
      <c r="BKV81"/>
      <c r="BKW81"/>
      <c r="BKX81"/>
      <c r="BKY81"/>
      <c r="BKZ81"/>
      <c r="BLA81"/>
      <c r="BLB81"/>
      <c r="BLC81"/>
      <c r="BLD81"/>
      <c r="BLE81"/>
      <c r="BLF81"/>
      <c r="BLG81"/>
      <c r="BLH81"/>
      <c r="BLI81"/>
      <c r="BLJ81"/>
      <c r="BLK81"/>
      <c r="BLL81"/>
      <c r="BLM81"/>
      <c r="BLN81"/>
      <c r="BLO81"/>
      <c r="BLP81"/>
      <c r="BLQ81"/>
      <c r="BLR81"/>
      <c r="BLS81"/>
      <c r="BLT81"/>
      <c r="BLU81"/>
      <c r="BLV81"/>
      <c r="BLW81"/>
      <c r="BLX81"/>
      <c r="BLY81"/>
      <c r="BLZ81"/>
      <c r="BMA81"/>
      <c r="BMB81"/>
      <c r="BMC81"/>
      <c r="BMD81"/>
      <c r="BME81"/>
      <c r="BMF81"/>
      <c r="BMG81"/>
      <c r="BMH81"/>
      <c r="BMI81"/>
      <c r="BMJ81"/>
      <c r="BMK81"/>
      <c r="BML81"/>
      <c r="BMM81"/>
      <c r="BMN81"/>
      <c r="BMO81"/>
      <c r="BMP81"/>
      <c r="BMQ81"/>
      <c r="BMR81"/>
      <c r="BMS81"/>
      <c r="BMT81"/>
      <c r="BMU81"/>
      <c r="BMV81"/>
      <c r="BMW81"/>
      <c r="BMX81"/>
      <c r="BMY81"/>
      <c r="BMZ81"/>
      <c r="BNA81"/>
      <c r="BNB81"/>
      <c r="BNC81"/>
      <c r="BND81"/>
      <c r="BNE81"/>
      <c r="BNF81"/>
    </row>
    <row r="82" spans="1:1722" s="316" customFormat="1" ht="30.75" thickBot="1" x14ac:dyDescent="0.35">
      <c r="A82" s="649"/>
      <c r="B82" s="6"/>
      <c r="C82" s="6"/>
      <c r="D82" s="6"/>
      <c r="E82" s="6">
        <v>182</v>
      </c>
      <c r="F82" s="372" t="s">
        <v>388</v>
      </c>
      <c r="G82" s="373" t="s">
        <v>392</v>
      </c>
      <c r="H82" s="371" t="s">
        <v>274</v>
      </c>
      <c r="I82" s="243">
        <v>5114326</v>
      </c>
      <c r="J82" s="444"/>
      <c r="K82" s="345"/>
      <c r="L82" s="130"/>
      <c r="M82" s="346"/>
      <c r="N82" s="376"/>
      <c r="O82" s="376"/>
      <c r="P82" s="16"/>
      <c r="Q82" s="8"/>
      <c r="R82" s="22"/>
      <c r="S82" s="22"/>
      <c r="T82" s="22"/>
      <c r="U82"/>
      <c r="V82" s="87"/>
      <c r="W82" s="379"/>
      <c r="X82" s="380"/>
      <c r="Y82" s="87"/>
      <c r="Z82" s="87"/>
      <c r="AA82" s="87"/>
      <c r="AB82" s="87"/>
      <c r="AC82" s="87"/>
      <c r="AD82" s="87"/>
      <c r="AE82" s="87"/>
      <c r="AF82" s="87"/>
      <c r="AG82" s="87"/>
      <c r="AH82" s="87"/>
      <c r="AI82" s="87"/>
      <c r="AJ82" s="87"/>
      <c r="AK82" s="87"/>
      <c r="AL82" s="87"/>
      <c r="AM82" s="87"/>
      <c r="AN82" s="87"/>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c r="AML82"/>
      <c r="AMM82"/>
      <c r="AMN82"/>
      <c r="AMO82"/>
      <c r="AMP82"/>
      <c r="AMQ82"/>
      <c r="AMR82"/>
      <c r="AMS82"/>
      <c r="AMT82"/>
      <c r="AMU82"/>
      <c r="AMV82"/>
      <c r="AMW82"/>
      <c r="AMX82"/>
      <c r="AMY82"/>
      <c r="AMZ82"/>
      <c r="ANA82"/>
      <c r="ANB82"/>
      <c r="ANC82"/>
      <c r="AND82"/>
      <c r="ANE82"/>
      <c r="ANF82"/>
      <c r="ANG82"/>
      <c r="ANH82"/>
      <c r="ANI82"/>
      <c r="ANJ82"/>
      <c r="ANK82"/>
      <c r="ANL82"/>
      <c r="ANM82"/>
      <c r="ANN82"/>
      <c r="ANO82"/>
      <c r="ANP82"/>
      <c r="ANQ82"/>
      <c r="ANR82"/>
      <c r="ANS82"/>
      <c r="ANT82"/>
      <c r="ANU82"/>
      <c r="ANV82"/>
      <c r="ANW82"/>
      <c r="ANX82"/>
      <c r="ANY82"/>
      <c r="ANZ82"/>
      <c r="AOA82"/>
      <c r="AOB82"/>
      <c r="AOC82"/>
      <c r="AOD82"/>
      <c r="AOE82"/>
      <c r="AOF82"/>
      <c r="AOG82"/>
      <c r="AOH82"/>
      <c r="AOI82"/>
      <c r="AOJ82"/>
      <c r="AOK82"/>
      <c r="AOL82"/>
      <c r="AOM82"/>
      <c r="AON82"/>
      <c r="AOO82"/>
      <c r="AOP82"/>
      <c r="AOQ82"/>
      <c r="AOR82"/>
      <c r="AOS82"/>
      <c r="AOT82"/>
      <c r="AOU82"/>
      <c r="AOV82"/>
      <c r="AOW82"/>
      <c r="AOX82"/>
      <c r="AOY82"/>
      <c r="AOZ82"/>
      <c r="APA82"/>
      <c r="APB82"/>
      <c r="APC82"/>
      <c r="APD82"/>
      <c r="APE82"/>
      <c r="APF82"/>
      <c r="APG82"/>
      <c r="APH82"/>
      <c r="API82"/>
      <c r="APJ82"/>
      <c r="APK82"/>
      <c r="APL82"/>
      <c r="APM82"/>
      <c r="APN82"/>
      <c r="APO82"/>
      <c r="APP82"/>
      <c r="APQ82"/>
      <c r="APR82"/>
      <c r="APS82"/>
      <c r="APT82"/>
      <c r="APU82"/>
      <c r="APV82"/>
      <c r="APW82"/>
      <c r="APX82"/>
      <c r="APY82"/>
      <c r="APZ82"/>
      <c r="AQA82"/>
      <c r="AQB82"/>
      <c r="AQC82"/>
      <c r="AQD82"/>
      <c r="AQE82"/>
      <c r="AQF82"/>
      <c r="AQG82"/>
      <c r="AQH82"/>
      <c r="AQI82"/>
      <c r="AQJ82"/>
      <c r="AQK82"/>
      <c r="AQL82"/>
      <c r="AQM82"/>
      <c r="AQN82"/>
      <c r="AQO82"/>
      <c r="AQP82"/>
      <c r="AQQ82"/>
      <c r="AQR82"/>
      <c r="AQS82"/>
      <c r="AQT82"/>
      <c r="AQU82"/>
      <c r="AQV82"/>
      <c r="AQW82"/>
      <c r="AQX82"/>
      <c r="AQY82"/>
      <c r="AQZ82"/>
      <c r="ARA82"/>
      <c r="ARB82"/>
      <c r="ARC82"/>
      <c r="ARD82"/>
      <c r="ARE82"/>
      <c r="ARF82"/>
      <c r="ARG82"/>
      <c r="ARH82"/>
      <c r="ARI82"/>
      <c r="ARJ82"/>
      <c r="ARK82"/>
      <c r="ARL82"/>
      <c r="ARM82"/>
      <c r="ARN82"/>
      <c r="ARO82"/>
      <c r="ARP82"/>
      <c r="ARQ82"/>
      <c r="ARR82"/>
      <c r="ARS82"/>
      <c r="ART82"/>
      <c r="ARU82"/>
      <c r="ARV82"/>
      <c r="ARW82"/>
      <c r="ARX82"/>
      <c r="ARY82"/>
      <c r="ARZ82"/>
      <c r="ASA82"/>
      <c r="ASB82"/>
      <c r="ASC82"/>
      <c r="ASD82"/>
      <c r="ASE82"/>
      <c r="ASF82"/>
      <c r="ASG82"/>
      <c r="ASH82"/>
      <c r="ASI82"/>
      <c r="ASJ82"/>
      <c r="ASK82"/>
      <c r="ASL82"/>
      <c r="ASM82"/>
      <c r="ASN82"/>
      <c r="ASO82"/>
      <c r="ASP82"/>
      <c r="ASQ82"/>
      <c r="ASR82"/>
      <c r="ASS82"/>
      <c r="AST82"/>
      <c r="ASU82"/>
      <c r="ASV82"/>
      <c r="ASW82"/>
      <c r="ASX82"/>
      <c r="ASY82"/>
      <c r="ASZ82"/>
      <c r="ATA82"/>
      <c r="ATB82"/>
      <c r="ATC82"/>
      <c r="ATD82"/>
      <c r="ATE82"/>
      <c r="ATF82"/>
      <c r="ATG82"/>
      <c r="ATH82"/>
      <c r="ATI82"/>
      <c r="ATJ82"/>
      <c r="ATK82"/>
      <c r="ATL82"/>
      <c r="ATM82"/>
      <c r="ATN82"/>
      <c r="ATO82"/>
      <c r="ATP82"/>
      <c r="ATQ82"/>
      <c r="ATR82"/>
      <c r="ATS82"/>
      <c r="ATT82"/>
      <c r="ATU82"/>
      <c r="ATV82"/>
      <c r="ATW82"/>
      <c r="ATX82"/>
      <c r="ATY82"/>
      <c r="ATZ82"/>
      <c r="AUA82"/>
      <c r="AUB82"/>
      <c r="AUC82"/>
      <c r="AUD82"/>
      <c r="AUE82"/>
      <c r="AUF82"/>
      <c r="AUG82"/>
      <c r="AUH82"/>
      <c r="AUI82"/>
      <c r="AUJ82"/>
      <c r="AUK82"/>
      <c r="AUL82"/>
      <c r="AUM82"/>
      <c r="AUN82"/>
      <c r="AUO82"/>
      <c r="AUP82"/>
      <c r="AUQ82"/>
      <c r="AUR82"/>
      <c r="AUS82"/>
      <c r="AUT82"/>
      <c r="AUU82"/>
      <c r="AUV82"/>
      <c r="AUW82"/>
      <c r="AUX82"/>
      <c r="AUY82"/>
      <c r="AUZ82"/>
      <c r="AVA82"/>
      <c r="AVB82"/>
      <c r="AVC82"/>
      <c r="AVD82"/>
      <c r="AVE82"/>
      <c r="AVF82"/>
      <c r="AVG82"/>
      <c r="AVH82"/>
      <c r="AVI82"/>
      <c r="AVJ82"/>
      <c r="AVK82"/>
      <c r="AVL82"/>
      <c r="AVM82"/>
      <c r="AVN82"/>
      <c r="AVO82"/>
      <c r="AVP82"/>
      <c r="AVQ82"/>
      <c r="AVR82"/>
      <c r="AVS82"/>
      <c r="AVT82"/>
      <c r="AVU82"/>
      <c r="AVV82"/>
      <c r="AVW82"/>
      <c r="AVX82"/>
      <c r="AVY82"/>
      <c r="AVZ82"/>
      <c r="AWA82"/>
      <c r="AWB82"/>
      <c r="AWC82"/>
      <c r="AWD82"/>
      <c r="AWE82"/>
      <c r="AWF82"/>
      <c r="AWG82"/>
      <c r="AWH82"/>
      <c r="AWI82"/>
      <c r="AWJ82"/>
      <c r="AWK82"/>
      <c r="AWL82"/>
      <c r="AWM82"/>
      <c r="AWN82"/>
      <c r="AWO82"/>
      <c r="AWP82"/>
      <c r="AWQ82"/>
      <c r="AWR82"/>
      <c r="AWS82"/>
      <c r="AWT82"/>
      <c r="AWU82"/>
      <c r="AWV82"/>
      <c r="AWW82"/>
      <c r="AWX82"/>
      <c r="AWY82"/>
      <c r="AWZ82"/>
      <c r="AXA82"/>
      <c r="AXB82"/>
      <c r="AXC82"/>
      <c r="AXD82"/>
      <c r="AXE82"/>
      <c r="AXF82"/>
      <c r="AXG82"/>
      <c r="AXH82"/>
      <c r="AXI82"/>
      <c r="AXJ82"/>
      <c r="AXK82"/>
      <c r="AXL82"/>
      <c r="AXM82"/>
      <c r="AXN82"/>
      <c r="AXO82"/>
      <c r="AXP82"/>
      <c r="AXQ82"/>
      <c r="AXR82"/>
      <c r="AXS82"/>
      <c r="AXT82"/>
      <c r="AXU82"/>
      <c r="AXV82"/>
      <c r="AXW82"/>
      <c r="AXX82"/>
      <c r="AXY82"/>
      <c r="AXZ82"/>
      <c r="AYA82"/>
      <c r="AYB82"/>
      <c r="AYC82"/>
      <c r="AYD82"/>
      <c r="AYE82"/>
      <c r="AYF82"/>
      <c r="AYG82"/>
      <c r="AYH82"/>
      <c r="AYI82"/>
      <c r="AYJ82"/>
      <c r="AYK82"/>
      <c r="AYL82"/>
      <c r="AYM82"/>
      <c r="AYN82"/>
      <c r="AYO82"/>
      <c r="AYP82"/>
      <c r="AYQ82"/>
      <c r="AYR82"/>
      <c r="AYS82"/>
      <c r="AYT82"/>
      <c r="AYU82"/>
      <c r="AYV82"/>
      <c r="AYW82"/>
      <c r="AYX82"/>
      <c r="AYY82"/>
      <c r="AYZ82"/>
      <c r="AZA82"/>
      <c r="AZB82"/>
      <c r="AZC82"/>
      <c r="AZD82"/>
      <c r="AZE82"/>
      <c r="AZF82"/>
      <c r="AZG82"/>
      <c r="AZH82"/>
      <c r="AZI82"/>
      <c r="AZJ82"/>
      <c r="AZK82"/>
      <c r="AZL82"/>
      <c r="AZM82"/>
      <c r="AZN82"/>
      <c r="AZO82"/>
      <c r="AZP82"/>
      <c r="AZQ82"/>
      <c r="AZR82"/>
      <c r="AZS82"/>
      <c r="AZT82"/>
      <c r="AZU82"/>
      <c r="AZV82"/>
      <c r="AZW82"/>
      <c r="AZX82"/>
      <c r="AZY82"/>
      <c r="AZZ82"/>
      <c r="BAA82"/>
      <c r="BAB82"/>
      <c r="BAC82"/>
      <c r="BAD82"/>
      <c r="BAE82"/>
      <c r="BAF82"/>
      <c r="BAG82"/>
      <c r="BAH82"/>
      <c r="BAI82"/>
      <c r="BAJ82"/>
      <c r="BAK82"/>
      <c r="BAL82"/>
      <c r="BAM82"/>
      <c r="BAN82"/>
      <c r="BAO82"/>
      <c r="BAP82"/>
      <c r="BAQ82"/>
      <c r="BAR82"/>
      <c r="BAS82"/>
      <c r="BAT82"/>
      <c r="BAU82"/>
      <c r="BAV82"/>
      <c r="BAW82"/>
      <c r="BAX82"/>
      <c r="BAY82"/>
      <c r="BAZ82"/>
      <c r="BBA82"/>
      <c r="BBB82"/>
      <c r="BBC82"/>
      <c r="BBD82"/>
      <c r="BBE82"/>
      <c r="BBF82"/>
      <c r="BBG82"/>
      <c r="BBH82"/>
      <c r="BBI82"/>
      <c r="BBJ82"/>
      <c r="BBK82"/>
      <c r="BBL82"/>
      <c r="BBM82"/>
      <c r="BBN82"/>
      <c r="BBO82"/>
      <c r="BBP82"/>
      <c r="BBQ82"/>
      <c r="BBR82"/>
      <c r="BBS82"/>
      <c r="BBT82"/>
      <c r="BBU82"/>
      <c r="BBV82"/>
      <c r="BBW82"/>
      <c r="BBX82"/>
      <c r="BBY82"/>
      <c r="BBZ82"/>
      <c r="BCA82"/>
      <c r="BCB82"/>
      <c r="BCC82"/>
      <c r="BCD82"/>
      <c r="BCE82"/>
      <c r="BCF82"/>
      <c r="BCG82"/>
      <c r="BCH82"/>
      <c r="BCI82"/>
      <c r="BCJ82"/>
      <c r="BCK82"/>
      <c r="BCL82"/>
      <c r="BCM82"/>
      <c r="BCN82"/>
      <c r="BCO82"/>
      <c r="BCP82"/>
      <c r="BCQ82"/>
      <c r="BCR82"/>
      <c r="BCS82"/>
      <c r="BCT82"/>
      <c r="BCU82"/>
      <c r="BCV82"/>
      <c r="BCW82"/>
      <c r="BCX82"/>
      <c r="BCY82"/>
      <c r="BCZ82"/>
      <c r="BDA82"/>
      <c r="BDB82"/>
      <c r="BDC82"/>
      <c r="BDD82"/>
      <c r="BDE82"/>
      <c r="BDF82"/>
      <c r="BDG82"/>
      <c r="BDH82"/>
      <c r="BDI82"/>
      <c r="BDJ82"/>
      <c r="BDK82"/>
      <c r="BDL82"/>
      <c r="BDM82"/>
      <c r="BDN82"/>
      <c r="BDO82"/>
      <c r="BDP82"/>
      <c r="BDQ82"/>
      <c r="BDR82"/>
      <c r="BDS82"/>
      <c r="BDT82"/>
      <c r="BDU82"/>
      <c r="BDV82"/>
      <c r="BDW82"/>
      <c r="BDX82"/>
      <c r="BDY82"/>
      <c r="BDZ82"/>
      <c r="BEA82"/>
      <c r="BEB82"/>
      <c r="BEC82"/>
      <c r="BED82"/>
      <c r="BEE82"/>
      <c r="BEF82"/>
      <c r="BEG82"/>
      <c r="BEH82"/>
      <c r="BEI82"/>
      <c r="BEJ82"/>
      <c r="BEK82"/>
      <c r="BEL82"/>
      <c r="BEM82"/>
      <c r="BEN82"/>
      <c r="BEO82"/>
      <c r="BEP82"/>
      <c r="BEQ82"/>
      <c r="BER82"/>
      <c r="BES82"/>
      <c r="BET82"/>
      <c r="BEU82"/>
      <c r="BEV82"/>
      <c r="BEW82"/>
      <c r="BEX82"/>
      <c r="BEY82"/>
      <c r="BEZ82"/>
      <c r="BFA82"/>
      <c r="BFB82"/>
      <c r="BFC82"/>
      <c r="BFD82"/>
      <c r="BFE82"/>
      <c r="BFF82"/>
      <c r="BFG82"/>
      <c r="BFH82"/>
      <c r="BFI82"/>
      <c r="BFJ82"/>
      <c r="BFK82"/>
      <c r="BFL82"/>
      <c r="BFM82"/>
      <c r="BFN82"/>
      <c r="BFO82"/>
      <c r="BFP82"/>
      <c r="BFQ82"/>
      <c r="BFR82"/>
      <c r="BFS82"/>
      <c r="BFT82"/>
      <c r="BFU82"/>
      <c r="BFV82"/>
      <c r="BFW82"/>
      <c r="BFX82"/>
      <c r="BFY82"/>
      <c r="BFZ82"/>
      <c r="BGA82"/>
      <c r="BGB82"/>
      <c r="BGC82"/>
      <c r="BGD82"/>
      <c r="BGE82"/>
      <c r="BGF82"/>
      <c r="BGG82"/>
      <c r="BGH82"/>
      <c r="BGI82"/>
      <c r="BGJ82"/>
      <c r="BGK82"/>
      <c r="BGL82"/>
      <c r="BGM82"/>
      <c r="BGN82"/>
      <c r="BGO82"/>
      <c r="BGP82"/>
      <c r="BGQ82"/>
      <c r="BGR82"/>
      <c r="BGS82"/>
      <c r="BGT82"/>
      <c r="BGU82"/>
      <c r="BGV82"/>
      <c r="BGW82"/>
      <c r="BGX82"/>
      <c r="BGY82"/>
      <c r="BGZ82"/>
      <c r="BHA82"/>
      <c r="BHB82"/>
      <c r="BHC82"/>
      <c r="BHD82"/>
      <c r="BHE82"/>
      <c r="BHF82"/>
      <c r="BHG82"/>
      <c r="BHH82"/>
      <c r="BHI82"/>
      <c r="BHJ82"/>
      <c r="BHK82"/>
      <c r="BHL82"/>
      <c r="BHM82"/>
      <c r="BHN82"/>
      <c r="BHO82"/>
      <c r="BHP82"/>
      <c r="BHQ82"/>
      <c r="BHR82"/>
      <c r="BHS82"/>
      <c r="BHT82"/>
      <c r="BHU82"/>
      <c r="BHV82"/>
      <c r="BHW82"/>
      <c r="BHX82"/>
      <c r="BHY82"/>
      <c r="BHZ82"/>
      <c r="BIA82"/>
      <c r="BIB82"/>
      <c r="BIC82"/>
      <c r="BID82"/>
      <c r="BIE82"/>
      <c r="BIF82"/>
      <c r="BIG82"/>
      <c r="BIH82"/>
      <c r="BII82"/>
      <c r="BIJ82"/>
      <c r="BIK82"/>
      <c r="BIL82"/>
      <c r="BIM82"/>
      <c r="BIN82"/>
      <c r="BIO82"/>
      <c r="BIP82"/>
      <c r="BIQ82"/>
      <c r="BIR82"/>
      <c r="BIS82"/>
      <c r="BIT82"/>
      <c r="BIU82"/>
      <c r="BIV82"/>
      <c r="BIW82"/>
      <c r="BIX82"/>
      <c r="BIY82"/>
      <c r="BIZ82"/>
      <c r="BJA82"/>
      <c r="BJB82"/>
      <c r="BJC82"/>
      <c r="BJD82"/>
      <c r="BJE82"/>
      <c r="BJF82"/>
      <c r="BJG82"/>
      <c r="BJH82"/>
      <c r="BJI82"/>
      <c r="BJJ82"/>
      <c r="BJK82"/>
      <c r="BJL82"/>
      <c r="BJM82"/>
      <c r="BJN82"/>
      <c r="BJO82"/>
      <c r="BJP82"/>
      <c r="BJQ82"/>
      <c r="BJR82"/>
      <c r="BJS82"/>
      <c r="BJT82"/>
      <c r="BJU82"/>
      <c r="BJV82"/>
      <c r="BJW82"/>
      <c r="BJX82"/>
      <c r="BJY82"/>
      <c r="BJZ82"/>
      <c r="BKA82"/>
      <c r="BKB82"/>
      <c r="BKC82"/>
      <c r="BKD82"/>
      <c r="BKE82"/>
      <c r="BKF82"/>
      <c r="BKG82"/>
      <c r="BKH82"/>
      <c r="BKI82"/>
      <c r="BKJ82"/>
      <c r="BKK82"/>
      <c r="BKL82"/>
      <c r="BKM82"/>
      <c r="BKN82"/>
      <c r="BKO82"/>
      <c r="BKP82"/>
      <c r="BKQ82"/>
      <c r="BKR82"/>
      <c r="BKS82"/>
      <c r="BKT82"/>
      <c r="BKU82"/>
      <c r="BKV82"/>
      <c r="BKW82"/>
      <c r="BKX82"/>
      <c r="BKY82"/>
      <c r="BKZ82"/>
      <c r="BLA82"/>
      <c r="BLB82"/>
      <c r="BLC82"/>
      <c r="BLD82"/>
      <c r="BLE82"/>
      <c r="BLF82"/>
      <c r="BLG82"/>
      <c r="BLH82"/>
      <c r="BLI82"/>
      <c r="BLJ82"/>
      <c r="BLK82"/>
      <c r="BLL82"/>
      <c r="BLM82"/>
      <c r="BLN82"/>
      <c r="BLO82"/>
      <c r="BLP82"/>
      <c r="BLQ82"/>
      <c r="BLR82"/>
      <c r="BLS82"/>
      <c r="BLT82"/>
      <c r="BLU82"/>
      <c r="BLV82"/>
      <c r="BLW82"/>
      <c r="BLX82"/>
      <c r="BLY82"/>
      <c r="BLZ82"/>
      <c r="BMA82"/>
      <c r="BMB82"/>
      <c r="BMC82"/>
      <c r="BMD82"/>
      <c r="BME82"/>
      <c r="BMF82"/>
      <c r="BMG82"/>
      <c r="BMH82"/>
      <c r="BMI82"/>
      <c r="BMJ82"/>
      <c r="BMK82"/>
      <c r="BML82"/>
      <c r="BMM82"/>
      <c r="BMN82"/>
      <c r="BMO82"/>
      <c r="BMP82"/>
      <c r="BMQ82"/>
      <c r="BMR82"/>
      <c r="BMS82"/>
      <c r="BMT82"/>
      <c r="BMU82"/>
      <c r="BMV82"/>
      <c r="BMW82"/>
      <c r="BMX82"/>
      <c r="BMY82"/>
      <c r="BMZ82"/>
      <c r="BNA82"/>
      <c r="BNB82"/>
      <c r="BNC82"/>
      <c r="BND82"/>
      <c r="BNE82"/>
      <c r="BNF82"/>
    </row>
    <row r="83" spans="1:1722" ht="17.25" thickBot="1" x14ac:dyDescent="0.35">
      <c r="A83" s="650"/>
      <c r="B83" s="339"/>
      <c r="C83" s="339"/>
      <c r="D83" s="339"/>
      <c r="E83" s="339"/>
      <c r="F83" s="349"/>
      <c r="G83" s="354" t="s">
        <v>119</v>
      </c>
      <c r="H83" s="349"/>
      <c r="I83" s="350">
        <f t="shared" ref="I83" si="5">SUM(I78:I78)</f>
        <v>0</v>
      </c>
      <c r="J83" s="435"/>
      <c r="K83" s="351">
        <f>SUM(K79:K82)</f>
        <v>0</v>
      </c>
      <c r="L83" s="352">
        <f>SUM(L79:L82)</f>
        <v>0</v>
      </c>
      <c r="M83" s="353">
        <f>SUM(M79:M82)</f>
        <v>0</v>
      </c>
      <c r="N83" s="359">
        <f>(K83+L83+M83)/11365167</f>
        <v>0</v>
      </c>
      <c r="O83" s="359"/>
      <c r="P83" s="34"/>
    </row>
    <row r="84" spans="1:1722" ht="15" customHeight="1" x14ac:dyDescent="0.3">
      <c r="A84" s="648">
        <v>9</v>
      </c>
      <c r="B84" s="378"/>
      <c r="C84" s="378"/>
      <c r="D84" s="378"/>
      <c r="E84" s="378"/>
      <c r="F84" s="616" t="s">
        <v>489</v>
      </c>
      <c r="G84" s="617"/>
      <c r="H84" s="617"/>
      <c r="I84" s="618"/>
      <c r="J84" s="436"/>
      <c r="K84" s="643"/>
      <c r="L84" s="644"/>
      <c r="M84" s="645"/>
      <c r="N84" s="360"/>
      <c r="O84" s="360"/>
      <c r="P84" s="120"/>
    </row>
    <row r="85" spans="1:1722" x14ac:dyDescent="0.3">
      <c r="A85" s="649"/>
      <c r="B85" s="6" t="s">
        <v>180</v>
      </c>
      <c r="C85" s="6"/>
      <c r="D85" s="6" t="s">
        <v>380</v>
      </c>
      <c r="E85" s="6"/>
      <c r="F85" s="646" t="s">
        <v>393</v>
      </c>
      <c r="G85" s="647"/>
      <c r="H85" s="7"/>
      <c r="I85" s="344"/>
      <c r="J85" s="443"/>
      <c r="K85" s="325"/>
      <c r="L85" s="19"/>
      <c r="M85" s="261"/>
      <c r="N85" s="16"/>
      <c r="O85" s="16"/>
      <c r="P85" s="19"/>
      <c r="Q85" s="8"/>
    </row>
    <row r="86" spans="1:1722" x14ac:dyDescent="0.3">
      <c r="A86" s="649"/>
      <c r="B86" s="6"/>
      <c r="C86" s="6"/>
      <c r="D86" s="6"/>
      <c r="E86" s="6">
        <v>179</v>
      </c>
      <c r="F86" s="372" t="s">
        <v>381</v>
      </c>
      <c r="G86" s="124" t="s">
        <v>389</v>
      </c>
      <c r="H86" s="371" t="s">
        <v>274</v>
      </c>
      <c r="I86" s="243">
        <v>3588512</v>
      </c>
      <c r="J86" s="444"/>
      <c r="K86" s="386">
        <v>1500000</v>
      </c>
      <c r="L86" s="130"/>
      <c r="M86" s="346"/>
      <c r="N86" s="376"/>
      <c r="O86" s="376" t="s">
        <v>499</v>
      </c>
      <c r="P86" s="16" t="s">
        <v>292</v>
      </c>
      <c r="Q86" s="8"/>
    </row>
    <row r="87" spans="1:1722" x14ac:dyDescent="0.3">
      <c r="A87" s="649"/>
      <c r="B87" s="6"/>
      <c r="C87" s="6"/>
      <c r="D87" s="6"/>
      <c r="E87" s="6">
        <v>180</v>
      </c>
      <c r="F87" s="372" t="s">
        <v>382</v>
      </c>
      <c r="G87" s="124" t="s">
        <v>390</v>
      </c>
      <c r="H87" s="371" t="s">
        <v>274</v>
      </c>
      <c r="I87" s="243">
        <v>4784683</v>
      </c>
      <c r="J87" s="444"/>
      <c r="K87" s="386">
        <v>1000000</v>
      </c>
      <c r="L87" s="130"/>
      <c r="M87" s="346"/>
      <c r="N87" s="376"/>
      <c r="O87" s="376" t="s">
        <v>498</v>
      </c>
      <c r="P87" s="16" t="s">
        <v>482</v>
      </c>
      <c r="Q87" s="8"/>
    </row>
    <row r="88" spans="1:1722" x14ac:dyDescent="0.3">
      <c r="A88" s="649"/>
      <c r="B88" s="6"/>
      <c r="C88" s="6"/>
      <c r="D88" s="6"/>
      <c r="E88" s="6">
        <v>181</v>
      </c>
      <c r="F88" s="372" t="s">
        <v>383</v>
      </c>
      <c r="G88" s="124" t="s">
        <v>391</v>
      </c>
      <c r="H88" s="371" t="s">
        <v>274</v>
      </c>
      <c r="I88" s="243">
        <v>4784683</v>
      </c>
      <c r="J88" s="444"/>
      <c r="K88" s="386">
        <v>1000000</v>
      </c>
      <c r="L88" s="130"/>
      <c r="M88" s="346"/>
      <c r="N88" s="376"/>
      <c r="O88" s="376" t="s">
        <v>498</v>
      </c>
      <c r="P88" s="16" t="s">
        <v>482</v>
      </c>
      <c r="Q88" s="8"/>
    </row>
    <row r="89" spans="1:1722" ht="30.75" thickBot="1" x14ac:dyDescent="0.35">
      <c r="A89" s="649"/>
      <c r="B89" s="6"/>
      <c r="C89" s="6"/>
      <c r="D89" s="6"/>
      <c r="E89" s="6">
        <v>182</v>
      </c>
      <c r="F89" s="372" t="s">
        <v>384</v>
      </c>
      <c r="G89" s="373" t="s">
        <v>392</v>
      </c>
      <c r="H89" s="371" t="s">
        <v>274</v>
      </c>
      <c r="I89" s="243">
        <v>10765538</v>
      </c>
      <c r="J89" s="444"/>
      <c r="K89" s="386">
        <v>5000000</v>
      </c>
      <c r="L89" s="130"/>
      <c r="M89" s="346"/>
      <c r="N89" s="376"/>
      <c r="O89" s="376" t="s">
        <v>497</v>
      </c>
      <c r="P89" s="16" t="s">
        <v>292</v>
      </c>
      <c r="Q89" s="8"/>
    </row>
    <row r="90" spans="1:1722" ht="18" customHeight="1" thickBot="1" x14ac:dyDescent="0.35">
      <c r="A90" s="650"/>
      <c r="B90" s="339"/>
      <c r="C90" s="339"/>
      <c r="D90" s="339"/>
      <c r="E90" s="339"/>
      <c r="F90" s="349"/>
      <c r="G90" s="354" t="s">
        <v>119</v>
      </c>
      <c r="H90" s="349"/>
      <c r="I90" s="350">
        <f t="shared" ref="I90:M90" si="6">SUM(I85:I85)</f>
        <v>0</v>
      </c>
      <c r="J90" s="435"/>
      <c r="K90" s="351">
        <f>SUM(K86:K89)</f>
        <v>8500000</v>
      </c>
      <c r="L90" s="352">
        <f t="shared" si="6"/>
        <v>0</v>
      </c>
      <c r="M90" s="353">
        <f t="shared" si="6"/>
        <v>0</v>
      </c>
      <c r="N90" s="359">
        <f>(K90+L90+M90)/23923416</f>
        <v>0.35530043033988123</v>
      </c>
      <c r="O90" s="359"/>
      <c r="P90" s="34"/>
    </row>
    <row r="91" spans="1:1722" ht="19.5" customHeight="1" x14ac:dyDescent="0.3">
      <c r="F91" s="637" t="s">
        <v>126</v>
      </c>
      <c r="G91" s="638"/>
      <c r="H91" s="639"/>
      <c r="I91" s="388">
        <f>I73+I90+I83</f>
        <v>820354917</v>
      </c>
      <c r="J91" s="445"/>
      <c r="K91" s="221"/>
      <c r="L91" s="222"/>
      <c r="M91" s="223"/>
      <c r="N91" s="284"/>
      <c r="O91" s="456"/>
    </row>
    <row r="92" spans="1:1722" ht="19.5" customHeight="1" thickBot="1" x14ac:dyDescent="0.35">
      <c r="F92" s="87"/>
      <c r="G92" s="87"/>
      <c r="H92" s="87"/>
      <c r="I92" s="216"/>
      <c r="J92" s="216"/>
      <c r="K92" s="640">
        <f>K90+K83+L90+L83+M90+M83</f>
        <v>8500000</v>
      </c>
      <c r="L92" s="641"/>
      <c r="M92" s="642"/>
      <c r="N92" s="216"/>
      <c r="O92" s="216"/>
    </row>
    <row r="93" spans="1:1722" ht="20.25" customHeight="1" thickBot="1" x14ac:dyDescent="0.35">
      <c r="I93" s="31"/>
      <c r="J93" s="31"/>
      <c r="K93" s="55"/>
      <c r="L93" s="55"/>
      <c r="M93" s="55"/>
      <c r="N93" s="31"/>
      <c r="O93" s="31"/>
    </row>
    <row r="94" spans="1:1722" ht="24" customHeight="1" thickBot="1" x14ac:dyDescent="0.45">
      <c r="F94" s="635" t="s">
        <v>395</v>
      </c>
      <c r="G94" s="636"/>
      <c r="H94" s="424">
        <f>H75+K92</f>
        <v>700268211</v>
      </c>
      <c r="I94"/>
      <c r="J94"/>
      <c r="K94"/>
      <c r="L94"/>
      <c r="M94"/>
      <c r="N94" s="387">
        <f>H94/3606846168</f>
        <v>0.19414973036909403</v>
      </c>
      <c r="O94" s="387"/>
      <c r="V94"/>
      <c r="W94"/>
    </row>
    <row r="95" spans="1:1722" x14ac:dyDescent="0.3">
      <c r="I95"/>
      <c r="J95"/>
      <c r="K95"/>
      <c r="L95"/>
      <c r="M95"/>
      <c r="N95"/>
      <c r="O95"/>
      <c r="V95"/>
      <c r="W95"/>
    </row>
    <row r="96" spans="1:1722" ht="48.75" customHeight="1" x14ac:dyDescent="0.3">
      <c r="I96"/>
      <c r="J96"/>
      <c r="K96"/>
      <c r="L96"/>
      <c r="M96"/>
      <c r="N96"/>
      <c r="O96"/>
      <c r="V96"/>
      <c r="W96"/>
    </row>
    <row r="97" spans="9:20" ht="30.75" customHeight="1" x14ac:dyDescent="0.3">
      <c r="I97"/>
      <c r="J97"/>
      <c r="K97" s="56"/>
      <c r="L97" s="56"/>
      <c r="M97" s="56"/>
      <c r="N97"/>
      <c r="O97"/>
    </row>
    <row r="98" spans="9:20" ht="30.75" customHeight="1" x14ac:dyDescent="0.3">
      <c r="I98"/>
      <c r="J98"/>
      <c r="K98" s="56"/>
      <c r="L98"/>
      <c r="M98"/>
      <c r="N98"/>
      <c r="O98"/>
    </row>
    <row r="99" spans="9:20" ht="33" customHeight="1" x14ac:dyDescent="0.3">
      <c r="I99"/>
      <c r="J99"/>
      <c r="K99"/>
      <c r="L99"/>
      <c r="M99"/>
      <c r="N99"/>
      <c r="O99"/>
    </row>
    <row r="100" spans="9:20" ht="31.5" customHeight="1" x14ac:dyDescent="0.3">
      <c r="I100"/>
      <c r="J100"/>
      <c r="K100"/>
      <c r="L100"/>
      <c r="M100"/>
      <c r="N100"/>
      <c r="O100"/>
      <c r="R100"/>
      <c r="S100"/>
      <c r="T100"/>
    </row>
    <row r="101" spans="9:20" ht="21" customHeight="1" x14ac:dyDescent="0.3">
      <c r="I101"/>
      <c r="J101"/>
      <c r="K101"/>
      <c r="L101"/>
      <c r="M101"/>
      <c r="N101"/>
      <c r="O101"/>
      <c r="R101"/>
      <c r="S101"/>
      <c r="T101"/>
    </row>
    <row r="102" spans="9:20" ht="23.25" customHeight="1" x14ac:dyDescent="0.3">
      <c r="I102"/>
      <c r="J102"/>
      <c r="K102"/>
      <c r="L102"/>
      <c r="M102"/>
      <c r="N102"/>
      <c r="O102"/>
      <c r="R102"/>
      <c r="S102"/>
      <c r="T102"/>
    </row>
    <row r="103" spans="9:20" ht="47.25" customHeight="1" x14ac:dyDescent="0.3">
      <c r="I103"/>
      <c r="J103"/>
      <c r="K103"/>
      <c r="L103"/>
      <c r="M103"/>
      <c r="N103"/>
      <c r="O103"/>
      <c r="R103"/>
      <c r="S103"/>
      <c r="T103"/>
    </row>
    <row r="104" spans="9:20" x14ac:dyDescent="0.3">
      <c r="I104"/>
      <c r="J104"/>
      <c r="K104"/>
      <c r="L104"/>
      <c r="M104"/>
      <c r="N104"/>
      <c r="O104"/>
      <c r="R104"/>
      <c r="S104"/>
      <c r="T104"/>
    </row>
    <row r="105" spans="9:20" x14ac:dyDescent="0.3">
      <c r="I105"/>
      <c r="J105"/>
      <c r="K105"/>
      <c r="L105"/>
      <c r="M105"/>
      <c r="N105"/>
      <c r="O105"/>
      <c r="R105"/>
      <c r="S105"/>
      <c r="T105"/>
    </row>
    <row r="106" spans="9:20" ht="18.75" customHeight="1" x14ac:dyDescent="0.3">
      <c r="I106"/>
      <c r="J106"/>
      <c r="K106"/>
      <c r="L106"/>
      <c r="M106"/>
      <c r="N106"/>
      <c r="O106"/>
      <c r="R106"/>
      <c r="S106"/>
      <c r="T106"/>
    </row>
    <row r="107" spans="9:20" x14ac:dyDescent="0.3">
      <c r="I107"/>
      <c r="J107"/>
      <c r="K107"/>
      <c r="L107"/>
      <c r="M107"/>
      <c r="N107"/>
      <c r="O107"/>
      <c r="R107"/>
      <c r="S107"/>
      <c r="T107"/>
    </row>
    <row r="108" spans="9:20" x14ac:dyDescent="0.3">
      <c r="I108"/>
      <c r="J108"/>
      <c r="K108"/>
      <c r="L108"/>
      <c r="M108"/>
      <c r="N108"/>
      <c r="O108"/>
      <c r="R108"/>
      <c r="S108"/>
      <c r="T108"/>
    </row>
    <row r="109" spans="9:20" ht="26.25" customHeight="1" x14ac:dyDescent="0.3">
      <c r="I109"/>
      <c r="J109"/>
      <c r="K109"/>
      <c r="L109"/>
      <c r="M109"/>
      <c r="N109"/>
      <c r="O109"/>
      <c r="R109"/>
      <c r="S109"/>
      <c r="T109"/>
    </row>
    <row r="110" spans="9:20" x14ac:dyDescent="0.3">
      <c r="I110"/>
      <c r="J110"/>
      <c r="K110"/>
      <c r="L110"/>
      <c r="M110"/>
      <c r="N110"/>
      <c r="O110"/>
      <c r="R110"/>
      <c r="S110"/>
      <c r="T110"/>
    </row>
    <row r="111" spans="9:20" ht="21.75" customHeight="1" x14ac:dyDescent="0.3">
      <c r="I111"/>
      <c r="J111"/>
      <c r="K111"/>
      <c r="L111"/>
      <c r="M111"/>
      <c r="N111"/>
      <c r="O111"/>
      <c r="R111"/>
      <c r="S111"/>
      <c r="T111"/>
    </row>
    <row r="112" spans="9:20" ht="23.25" customHeight="1" x14ac:dyDescent="0.3">
      <c r="I112"/>
      <c r="J112"/>
      <c r="K112"/>
      <c r="L112"/>
      <c r="M112"/>
      <c r="N112"/>
      <c r="O112"/>
      <c r="R112"/>
      <c r="S112"/>
      <c r="T112"/>
    </row>
    <row r="113" spans="9:20" x14ac:dyDescent="0.3">
      <c r="I113"/>
      <c r="J113"/>
      <c r="K113"/>
      <c r="L113"/>
      <c r="M113"/>
      <c r="N113"/>
      <c r="O113"/>
      <c r="R113"/>
      <c r="S113"/>
      <c r="T113"/>
    </row>
    <row r="114" spans="9:20" x14ac:dyDescent="0.3">
      <c r="I114"/>
      <c r="J114"/>
      <c r="K114"/>
      <c r="L114"/>
      <c r="M114"/>
      <c r="N114"/>
      <c r="O114"/>
      <c r="R114"/>
      <c r="S114"/>
      <c r="T114"/>
    </row>
    <row r="115" spans="9:20" x14ac:dyDescent="0.3">
      <c r="I115"/>
      <c r="J115"/>
      <c r="K115"/>
      <c r="L115"/>
      <c r="M115"/>
      <c r="N115"/>
      <c r="O115"/>
      <c r="R115"/>
      <c r="S115"/>
      <c r="T115"/>
    </row>
    <row r="116" spans="9:20" x14ac:dyDescent="0.3">
      <c r="I116"/>
      <c r="J116"/>
      <c r="K116"/>
      <c r="L116"/>
      <c r="M116"/>
      <c r="N116"/>
      <c r="O116"/>
      <c r="R116"/>
      <c r="S116"/>
      <c r="T116"/>
    </row>
    <row r="117" spans="9:20" x14ac:dyDescent="0.3">
      <c r="I117"/>
      <c r="J117"/>
      <c r="K117"/>
      <c r="L117"/>
      <c r="M117"/>
      <c r="N117"/>
      <c r="O117"/>
      <c r="R117"/>
      <c r="S117"/>
      <c r="T117"/>
    </row>
    <row r="118" spans="9:20" x14ac:dyDescent="0.3">
      <c r="I118"/>
      <c r="J118"/>
      <c r="K118"/>
      <c r="L118"/>
      <c r="M118"/>
      <c r="N118"/>
      <c r="O118"/>
      <c r="R118"/>
      <c r="S118"/>
      <c r="T118"/>
    </row>
    <row r="119" spans="9:20" x14ac:dyDescent="0.3">
      <c r="I119"/>
      <c r="J119"/>
      <c r="K119"/>
      <c r="L119"/>
      <c r="M119"/>
      <c r="N119"/>
      <c r="O119"/>
      <c r="R119"/>
      <c r="S119"/>
      <c r="T119"/>
    </row>
    <row r="120" spans="9:20" x14ac:dyDescent="0.3">
      <c r="I120"/>
      <c r="J120"/>
      <c r="K120"/>
      <c r="L120"/>
      <c r="M120"/>
      <c r="N120"/>
      <c r="O120"/>
      <c r="R120"/>
      <c r="S120"/>
      <c r="T120"/>
    </row>
    <row r="121" spans="9:20" x14ac:dyDescent="0.3">
      <c r="I121"/>
      <c r="J121"/>
      <c r="K121"/>
      <c r="L121"/>
      <c r="M121"/>
      <c r="N121"/>
      <c r="O121"/>
      <c r="R121"/>
      <c r="S121"/>
      <c r="T121"/>
    </row>
    <row r="122" spans="9:20" x14ac:dyDescent="0.3">
      <c r="I122"/>
      <c r="J122"/>
      <c r="K122"/>
      <c r="L122"/>
      <c r="M122"/>
      <c r="N122"/>
      <c r="O122"/>
      <c r="R122"/>
      <c r="S122"/>
      <c r="T122"/>
    </row>
    <row r="123" spans="9:20" x14ac:dyDescent="0.3">
      <c r="I123"/>
      <c r="J123"/>
      <c r="K123"/>
      <c r="L123"/>
      <c r="M123"/>
      <c r="N123"/>
      <c r="O123"/>
      <c r="R123"/>
      <c r="S123"/>
      <c r="T123"/>
    </row>
    <row r="124" spans="9:20" x14ac:dyDescent="0.3">
      <c r="I124"/>
      <c r="J124"/>
      <c r="K124"/>
      <c r="L124"/>
      <c r="M124"/>
      <c r="N124"/>
      <c r="O124"/>
      <c r="R124"/>
      <c r="S124"/>
      <c r="T124"/>
    </row>
    <row r="125" spans="9:20" x14ac:dyDescent="0.3">
      <c r="I125"/>
      <c r="J125"/>
      <c r="K125"/>
      <c r="L125"/>
      <c r="M125"/>
      <c r="N125"/>
      <c r="O125"/>
      <c r="R125"/>
      <c r="S125"/>
      <c r="T125"/>
    </row>
    <row r="126" spans="9:20" x14ac:dyDescent="0.3">
      <c r="I126"/>
      <c r="J126"/>
      <c r="K126"/>
      <c r="L126"/>
      <c r="M126"/>
      <c r="N126"/>
      <c r="O126"/>
      <c r="R126"/>
      <c r="S126"/>
      <c r="T126"/>
    </row>
    <row r="127" spans="9:20" x14ac:dyDescent="0.3">
      <c r="I127"/>
      <c r="J127"/>
      <c r="K127"/>
      <c r="L127"/>
      <c r="M127"/>
      <c r="N127"/>
      <c r="O127"/>
      <c r="R127"/>
      <c r="S127"/>
      <c r="T127"/>
    </row>
    <row r="128" spans="9:20" x14ac:dyDescent="0.3">
      <c r="I128"/>
      <c r="J128"/>
      <c r="K128"/>
      <c r="L128"/>
      <c r="M128"/>
      <c r="N128"/>
      <c r="O128"/>
      <c r="R128"/>
      <c r="S128"/>
      <c r="T128"/>
    </row>
    <row r="129" spans="9:20" x14ac:dyDescent="0.3">
      <c r="I129"/>
      <c r="J129"/>
      <c r="K129"/>
      <c r="L129"/>
      <c r="M129"/>
      <c r="N129"/>
      <c r="O129"/>
      <c r="R129"/>
      <c r="S129"/>
      <c r="T129"/>
    </row>
  </sheetData>
  <mergeCells count="55">
    <mergeCell ref="F37:I37"/>
    <mergeCell ref="F46:M46"/>
    <mergeCell ref="F36:M36"/>
    <mergeCell ref="A46:A62"/>
    <mergeCell ref="I48:I51"/>
    <mergeCell ref="I53:I57"/>
    <mergeCell ref="F39:I39"/>
    <mergeCell ref="F41:I41"/>
    <mergeCell ref="F43:I43"/>
    <mergeCell ref="F47:I47"/>
    <mergeCell ref="F52:I52"/>
    <mergeCell ref="F58:I58"/>
    <mergeCell ref="I59:I61"/>
    <mergeCell ref="F75:G75"/>
    <mergeCell ref="F5:M5"/>
    <mergeCell ref="F6:I6"/>
    <mergeCell ref="F10:I10"/>
    <mergeCell ref="F12:I12"/>
    <mergeCell ref="F8:I8"/>
    <mergeCell ref="F27:I27"/>
    <mergeCell ref="F26:M26"/>
    <mergeCell ref="F16:I16"/>
    <mergeCell ref="F19:M19"/>
    <mergeCell ref="F69:M69"/>
    <mergeCell ref="K74:M74"/>
    <mergeCell ref="F73:H73"/>
    <mergeCell ref="F29:I29"/>
    <mergeCell ref="F33:I33"/>
    <mergeCell ref="I30:I32"/>
    <mergeCell ref="F78:G78"/>
    <mergeCell ref="A84:A90"/>
    <mergeCell ref="F84:I84"/>
    <mergeCell ref="A77:A83"/>
    <mergeCell ref="F77:I77"/>
    <mergeCell ref="F94:G94"/>
    <mergeCell ref="F91:H91"/>
    <mergeCell ref="K92:M92"/>
    <mergeCell ref="K84:M84"/>
    <mergeCell ref="F85:G85"/>
    <mergeCell ref="A69:A72"/>
    <mergeCell ref="K2:M3"/>
    <mergeCell ref="F14:I14"/>
    <mergeCell ref="A19:A25"/>
    <mergeCell ref="A5:A18"/>
    <mergeCell ref="F20:I20"/>
    <mergeCell ref="F23:I23"/>
    <mergeCell ref="F70:I70"/>
    <mergeCell ref="A2:J3"/>
    <mergeCell ref="A63:A68"/>
    <mergeCell ref="F64:I64"/>
    <mergeCell ref="F63:M63"/>
    <mergeCell ref="F66:I66"/>
    <mergeCell ref="A26:A35"/>
    <mergeCell ref="K23:N23"/>
    <mergeCell ref="A36:A45"/>
  </mergeCells>
  <phoneticPr fontId="13" type="noConversion"/>
  <pageMargins left="0.7" right="0.7" top="0.75" bottom="0.75" header="0.3" footer="0.3"/>
  <pageSetup paperSize="8"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33"/>
  <sheetViews>
    <sheetView topLeftCell="A40" workbookViewId="0">
      <selection activeCell="B62" sqref="B62"/>
    </sheetView>
  </sheetViews>
  <sheetFormatPr defaultRowHeight="15" x14ac:dyDescent="0.25"/>
  <cols>
    <col min="2" max="2" width="58" customWidth="1"/>
  </cols>
  <sheetData>
    <row r="4" spans="2:2" ht="15.75" thickBot="1" x14ac:dyDescent="0.3"/>
    <row r="5" spans="2:2" x14ac:dyDescent="0.25">
      <c r="B5" s="676" t="s">
        <v>459</v>
      </c>
    </row>
    <row r="6" spans="2:2" ht="15.75" thickBot="1" x14ac:dyDescent="0.3">
      <c r="B6" s="677"/>
    </row>
    <row r="7" spans="2:2" x14ac:dyDescent="0.25">
      <c r="B7" s="678" t="s">
        <v>413</v>
      </c>
    </row>
    <row r="8" spans="2:2" x14ac:dyDescent="0.25">
      <c r="B8" s="674"/>
    </row>
    <row r="9" spans="2:2" x14ac:dyDescent="0.25">
      <c r="B9" s="674"/>
    </row>
    <row r="10" spans="2:2" x14ac:dyDescent="0.25">
      <c r="B10" s="679" t="s">
        <v>414</v>
      </c>
    </row>
    <row r="11" spans="2:2" x14ac:dyDescent="0.25">
      <c r="B11" s="679"/>
    </row>
    <row r="12" spans="2:2" ht="15.75" thickBot="1" x14ac:dyDescent="0.3">
      <c r="B12" s="680"/>
    </row>
    <row r="13" spans="2:2" x14ac:dyDescent="0.25">
      <c r="B13" s="678" t="s">
        <v>415</v>
      </c>
    </row>
    <row r="14" spans="2:2" x14ac:dyDescent="0.25">
      <c r="B14" s="674"/>
    </row>
    <row r="15" spans="2:2" ht="15.75" thickBot="1" x14ac:dyDescent="0.3">
      <c r="B15" s="675"/>
    </row>
    <row r="16" spans="2:2" x14ac:dyDescent="0.25">
      <c r="B16" s="678" t="s">
        <v>416</v>
      </c>
    </row>
    <row r="17" spans="2:2" x14ac:dyDescent="0.25">
      <c r="B17" s="674"/>
    </row>
    <row r="18" spans="2:2" ht="15.75" thickBot="1" x14ac:dyDescent="0.3">
      <c r="B18" s="675"/>
    </row>
    <row r="19" spans="2:2" ht="30" x14ac:dyDescent="0.25">
      <c r="B19" s="393" t="s">
        <v>417</v>
      </c>
    </row>
    <row r="20" spans="2:2" x14ac:dyDescent="0.25">
      <c r="B20" s="679" t="s">
        <v>418</v>
      </c>
    </row>
    <row r="21" spans="2:2" ht="15.75" thickBot="1" x14ac:dyDescent="0.3">
      <c r="B21" s="680"/>
    </row>
    <row r="22" spans="2:2" x14ac:dyDescent="0.25">
      <c r="B22" s="678" t="s">
        <v>419</v>
      </c>
    </row>
    <row r="23" spans="2:2" x14ac:dyDescent="0.25">
      <c r="B23" s="674"/>
    </row>
    <row r="24" spans="2:2" x14ac:dyDescent="0.25">
      <c r="B24" s="674" t="s">
        <v>420</v>
      </c>
    </row>
    <row r="25" spans="2:2" x14ac:dyDescent="0.25">
      <c r="B25" s="674"/>
    </row>
    <row r="26" spans="2:2" x14ac:dyDescent="0.25">
      <c r="B26" s="674" t="s">
        <v>421</v>
      </c>
    </row>
    <row r="27" spans="2:2" x14ac:dyDescent="0.25">
      <c r="B27" s="674"/>
    </row>
    <row r="28" spans="2:2" x14ac:dyDescent="0.25">
      <c r="B28" s="674"/>
    </row>
    <row r="29" spans="2:2" x14ac:dyDescent="0.25">
      <c r="B29" s="674" t="s">
        <v>422</v>
      </c>
    </row>
    <row r="30" spans="2:2" x14ac:dyDescent="0.25">
      <c r="B30" s="674"/>
    </row>
    <row r="31" spans="2:2" x14ac:dyDescent="0.25">
      <c r="B31" s="674"/>
    </row>
    <row r="32" spans="2:2" x14ac:dyDescent="0.25">
      <c r="B32" s="674" t="s">
        <v>423</v>
      </c>
    </row>
    <row r="33" spans="2:2" x14ac:dyDescent="0.25">
      <c r="B33" s="674"/>
    </row>
    <row r="34" spans="2:2" x14ac:dyDescent="0.25">
      <c r="B34" s="674" t="s">
        <v>424</v>
      </c>
    </row>
    <row r="35" spans="2:2" x14ac:dyDescent="0.25">
      <c r="B35" s="674"/>
    </row>
    <row r="36" spans="2:2" ht="15.75" thickBot="1" x14ac:dyDescent="0.3">
      <c r="B36" s="675"/>
    </row>
    <row r="37" spans="2:2" x14ac:dyDescent="0.25">
      <c r="B37" s="674" t="s">
        <v>425</v>
      </c>
    </row>
    <row r="38" spans="2:2" x14ac:dyDescent="0.25">
      <c r="B38" s="674"/>
    </row>
    <row r="39" spans="2:2" x14ac:dyDescent="0.25">
      <c r="B39" s="681" t="s">
        <v>426</v>
      </c>
    </row>
    <row r="40" spans="2:2" ht="15.75" thickBot="1" x14ac:dyDescent="0.3">
      <c r="B40" s="682"/>
    </row>
    <row r="41" spans="2:2" ht="17.25" thickTop="1" thickBot="1" x14ac:dyDescent="0.3">
      <c r="B41" s="394"/>
    </row>
    <row r="42" spans="2:2" x14ac:dyDescent="0.25">
      <c r="B42" s="676" t="s">
        <v>460</v>
      </c>
    </row>
    <row r="43" spans="2:2" ht="34.5" customHeight="1" thickBot="1" x14ac:dyDescent="0.3">
      <c r="B43" s="677"/>
    </row>
    <row r="44" spans="2:2" x14ac:dyDescent="0.25">
      <c r="B44" s="683" t="s">
        <v>427</v>
      </c>
    </row>
    <row r="45" spans="2:2" x14ac:dyDescent="0.25">
      <c r="B45" s="684"/>
    </row>
    <row r="46" spans="2:2" ht="45" x14ac:dyDescent="0.25">
      <c r="B46" s="395" t="s">
        <v>428</v>
      </c>
    </row>
    <row r="47" spans="2:2" ht="45" x14ac:dyDescent="0.25">
      <c r="B47" s="395" t="s">
        <v>429</v>
      </c>
    </row>
    <row r="48" spans="2:2" ht="30" x14ac:dyDescent="0.25">
      <c r="B48" s="395" t="s">
        <v>430</v>
      </c>
    </row>
    <row r="49" spans="2:2" x14ac:dyDescent="0.25">
      <c r="B49" s="684" t="s">
        <v>431</v>
      </c>
    </row>
    <row r="50" spans="2:2" x14ac:dyDescent="0.25">
      <c r="B50" s="684"/>
    </row>
    <row r="51" spans="2:2" ht="30" x14ac:dyDescent="0.25">
      <c r="B51" s="395" t="s">
        <v>432</v>
      </c>
    </row>
    <row r="52" spans="2:2" x14ac:dyDescent="0.25">
      <c r="B52" s="684" t="s">
        <v>433</v>
      </c>
    </row>
    <row r="53" spans="2:2" ht="15.75" thickBot="1" x14ac:dyDescent="0.3">
      <c r="B53" s="685"/>
    </row>
    <row r="54" spans="2:2" ht="16.5" thickBot="1" x14ac:dyDescent="0.3">
      <c r="B54" s="394"/>
    </row>
    <row r="55" spans="2:2" x14ac:dyDescent="0.25">
      <c r="B55" s="676" t="s">
        <v>461</v>
      </c>
    </row>
    <row r="56" spans="2:2" ht="15.75" thickBot="1" x14ac:dyDescent="0.3">
      <c r="B56" s="677"/>
    </row>
    <row r="57" spans="2:2" ht="45" x14ac:dyDescent="0.25">
      <c r="B57" s="396" t="s">
        <v>434</v>
      </c>
    </row>
    <row r="58" spans="2:2" ht="30" x14ac:dyDescent="0.25">
      <c r="B58" s="395" t="s">
        <v>435</v>
      </c>
    </row>
    <row r="59" spans="2:2" ht="60" x14ac:dyDescent="0.25">
      <c r="B59" s="395" t="s">
        <v>436</v>
      </c>
    </row>
    <row r="60" spans="2:2" ht="30" x14ac:dyDescent="0.25">
      <c r="B60" s="395" t="s">
        <v>437</v>
      </c>
    </row>
    <row r="61" spans="2:2" ht="45" x14ac:dyDescent="0.25">
      <c r="B61" s="397" t="s">
        <v>438</v>
      </c>
    </row>
    <row r="62" spans="2:2" ht="45" x14ac:dyDescent="0.25">
      <c r="B62" s="397" t="s">
        <v>439</v>
      </c>
    </row>
    <row r="63" spans="2:2" x14ac:dyDescent="0.25">
      <c r="B63" s="686" t="s">
        <v>440</v>
      </c>
    </row>
    <row r="64" spans="2:2" ht="15.75" thickBot="1" x14ac:dyDescent="0.3">
      <c r="B64" s="690"/>
    </row>
    <row r="65" spans="2:2" ht="16.5" thickBot="1" x14ac:dyDescent="0.3">
      <c r="B65" s="398"/>
    </row>
    <row r="66" spans="2:2" x14ac:dyDescent="0.25">
      <c r="B66" s="676" t="s">
        <v>462</v>
      </c>
    </row>
    <row r="67" spans="2:2" ht="15.75" thickBot="1" x14ac:dyDescent="0.3">
      <c r="B67" s="677"/>
    </row>
    <row r="68" spans="2:2" ht="45" x14ac:dyDescent="0.25">
      <c r="B68" s="399" t="s">
        <v>441</v>
      </c>
    </row>
    <row r="69" spans="2:2" ht="45" x14ac:dyDescent="0.25">
      <c r="B69" s="397" t="s">
        <v>442</v>
      </c>
    </row>
    <row r="70" spans="2:2" ht="45" x14ac:dyDescent="0.25">
      <c r="B70" s="397" t="s">
        <v>443</v>
      </c>
    </row>
    <row r="71" spans="2:2" ht="60" x14ac:dyDescent="0.25">
      <c r="B71" s="397" t="s">
        <v>444</v>
      </c>
    </row>
    <row r="72" spans="2:2" ht="45" x14ac:dyDescent="0.25">
      <c r="B72" s="397" t="s">
        <v>445</v>
      </c>
    </row>
    <row r="73" spans="2:2" ht="45" x14ac:dyDescent="0.25">
      <c r="B73" s="397" t="s">
        <v>446</v>
      </c>
    </row>
    <row r="74" spans="2:2" ht="60" x14ac:dyDescent="0.25">
      <c r="B74" s="397" t="s">
        <v>447</v>
      </c>
    </row>
    <row r="75" spans="2:2" ht="30" x14ac:dyDescent="0.25">
      <c r="B75" s="397" t="s">
        <v>448</v>
      </c>
    </row>
    <row r="76" spans="2:2" ht="30" x14ac:dyDescent="0.25">
      <c r="B76" s="397" t="s">
        <v>449</v>
      </c>
    </row>
    <row r="77" spans="2:2" ht="60.75" thickBot="1" x14ac:dyDescent="0.3">
      <c r="B77" s="400" t="s">
        <v>450</v>
      </c>
    </row>
    <row r="78" spans="2:2" ht="15.75" thickBot="1" x14ac:dyDescent="0.3">
      <c r="B78" s="412"/>
    </row>
    <row r="79" spans="2:2" x14ac:dyDescent="0.25">
      <c r="B79" s="676" t="s">
        <v>463</v>
      </c>
    </row>
    <row r="80" spans="2:2" ht="15.75" thickBot="1" x14ac:dyDescent="0.3">
      <c r="B80" s="677"/>
    </row>
    <row r="81" spans="2:2" ht="90.75" thickBot="1" x14ac:dyDescent="0.3">
      <c r="B81" s="401" t="s">
        <v>451</v>
      </c>
    </row>
    <row r="82" spans="2:2" ht="180.75" thickBot="1" x14ac:dyDescent="0.3">
      <c r="B82" s="402" t="s">
        <v>452</v>
      </c>
    </row>
    <row r="83" spans="2:2" ht="30.75" thickBot="1" x14ac:dyDescent="0.3">
      <c r="B83" s="403" t="s">
        <v>453</v>
      </c>
    </row>
    <row r="84" spans="2:2" ht="16.5" thickBot="1" x14ac:dyDescent="0.3">
      <c r="B84" s="404"/>
    </row>
    <row r="85" spans="2:2" x14ac:dyDescent="0.25">
      <c r="B85" s="676" t="s">
        <v>464</v>
      </c>
    </row>
    <row r="86" spans="2:2" ht="15.75" thickBot="1" x14ac:dyDescent="0.3">
      <c r="B86" s="677"/>
    </row>
    <row r="87" spans="2:2" ht="30" x14ac:dyDescent="0.25">
      <c r="B87" s="399" t="s">
        <v>454</v>
      </c>
    </row>
    <row r="88" spans="2:2" ht="45" x14ac:dyDescent="0.25">
      <c r="B88" s="397" t="s">
        <v>455</v>
      </c>
    </row>
    <row r="89" spans="2:2" x14ac:dyDescent="0.25">
      <c r="B89" s="686" t="s">
        <v>440</v>
      </c>
    </row>
    <row r="90" spans="2:2" x14ac:dyDescent="0.25">
      <c r="B90" s="686"/>
    </row>
    <row r="91" spans="2:2" ht="45.75" thickBot="1" x14ac:dyDescent="0.3">
      <c r="B91" s="400" t="s">
        <v>456</v>
      </c>
    </row>
    <row r="92" spans="2:2" ht="16.5" thickBot="1" x14ac:dyDescent="0.3">
      <c r="B92" s="398"/>
    </row>
    <row r="93" spans="2:2" x14ac:dyDescent="0.25">
      <c r="B93" s="676" t="s">
        <v>465</v>
      </c>
    </row>
    <row r="94" spans="2:2" ht="15.75" thickBot="1" x14ac:dyDescent="0.3">
      <c r="B94" s="677"/>
    </row>
    <row r="95" spans="2:2" x14ac:dyDescent="0.25">
      <c r="B95" s="678" t="s">
        <v>457</v>
      </c>
    </row>
    <row r="96" spans="2:2" ht="15.75" thickBot="1" x14ac:dyDescent="0.3">
      <c r="B96" s="675"/>
    </row>
    <row r="97" spans="2:2" ht="15.75" x14ac:dyDescent="0.25">
      <c r="B97" s="404"/>
    </row>
    <row r="98" spans="2:2" ht="15.75" x14ac:dyDescent="0.25">
      <c r="B98" s="398"/>
    </row>
    <row r="99" spans="2:2" ht="15.75" x14ac:dyDescent="0.25">
      <c r="B99" s="398"/>
    </row>
    <row r="100" spans="2:2" x14ac:dyDescent="0.25">
      <c r="B100" s="405"/>
    </row>
    <row r="101" spans="2:2" ht="15.75" x14ac:dyDescent="0.25">
      <c r="B101" s="404"/>
    </row>
    <row r="102" spans="2:2" ht="15.75" x14ac:dyDescent="0.25">
      <c r="B102" s="398"/>
    </row>
    <row r="103" spans="2:2" ht="15.75" x14ac:dyDescent="0.25">
      <c r="B103" s="398"/>
    </row>
    <row r="104" spans="2:2" x14ac:dyDescent="0.25">
      <c r="B104" s="406"/>
    </row>
    <row r="105" spans="2:2" ht="15.75" thickBot="1" x14ac:dyDescent="0.3"/>
    <row r="106" spans="2:2" x14ac:dyDescent="0.25">
      <c r="B106" s="687" t="s">
        <v>458</v>
      </c>
    </row>
    <row r="107" spans="2:2" x14ac:dyDescent="0.25">
      <c r="B107" s="688"/>
    </row>
    <row r="108" spans="2:2" x14ac:dyDescent="0.25">
      <c r="B108" s="688"/>
    </row>
    <row r="109" spans="2:2" x14ac:dyDescent="0.25">
      <c r="B109" s="688"/>
    </row>
    <row r="110" spans="2:2" x14ac:dyDescent="0.25">
      <c r="B110" s="688"/>
    </row>
    <row r="111" spans="2:2" x14ac:dyDescent="0.25">
      <c r="B111" s="688"/>
    </row>
    <row r="112" spans="2:2" x14ac:dyDescent="0.25">
      <c r="B112" s="688"/>
    </row>
    <row r="113" spans="2:2" ht="15.75" thickBot="1" x14ac:dyDescent="0.3">
      <c r="B113" s="689"/>
    </row>
    <row r="114" spans="2:2" ht="15.75" x14ac:dyDescent="0.25">
      <c r="B114" s="404"/>
    </row>
    <row r="115" spans="2:2" ht="15.75" x14ac:dyDescent="0.25">
      <c r="B115" s="398"/>
    </row>
    <row r="116" spans="2:2" ht="15.75" x14ac:dyDescent="0.25">
      <c r="B116" s="398"/>
    </row>
    <row r="117" spans="2:2" ht="16.5" thickBot="1" x14ac:dyDescent="0.3">
      <c r="B117" s="398"/>
    </row>
    <row r="118" spans="2:2" x14ac:dyDescent="0.25">
      <c r="B118" s="687" t="s">
        <v>458</v>
      </c>
    </row>
    <row r="119" spans="2:2" x14ac:dyDescent="0.25">
      <c r="B119" s="688"/>
    </row>
    <row r="120" spans="2:2" x14ac:dyDescent="0.25">
      <c r="B120" s="688"/>
    </row>
    <row r="121" spans="2:2" ht="15.75" thickBot="1" x14ac:dyDescent="0.3">
      <c r="B121" s="689"/>
    </row>
    <row r="122" spans="2:2" ht="15.75" x14ac:dyDescent="0.25">
      <c r="B122" s="404"/>
    </row>
    <row r="123" spans="2:2" ht="15.75" x14ac:dyDescent="0.25">
      <c r="B123" s="398"/>
    </row>
    <row r="124" spans="2:2" ht="15.75" x14ac:dyDescent="0.25">
      <c r="B124" s="398"/>
    </row>
    <row r="125" spans="2:2" x14ac:dyDescent="0.25">
      <c r="B125" s="407"/>
    </row>
    <row r="126" spans="2:2" x14ac:dyDescent="0.25">
      <c r="B126" s="407"/>
    </row>
    <row r="127" spans="2:2" x14ac:dyDescent="0.25">
      <c r="B127" s="407"/>
    </row>
    <row r="128" spans="2:2" x14ac:dyDescent="0.25">
      <c r="B128" s="408"/>
    </row>
    <row r="129" spans="2:2" x14ac:dyDescent="0.25">
      <c r="B129" s="408"/>
    </row>
    <row r="130" spans="2:2" ht="15.75" x14ac:dyDescent="0.25">
      <c r="B130" s="409"/>
    </row>
    <row r="131" spans="2:2" ht="15.75" x14ac:dyDescent="0.25">
      <c r="B131" s="410"/>
    </row>
    <row r="133" spans="2:2" x14ac:dyDescent="0.25">
      <c r="B133" s="411"/>
    </row>
  </sheetData>
  <mergeCells count="28">
    <mergeCell ref="B89:B90"/>
    <mergeCell ref="B95:B96"/>
    <mergeCell ref="B106:B113"/>
    <mergeCell ref="B118:B121"/>
    <mergeCell ref="B42:B43"/>
    <mergeCell ref="B55:B56"/>
    <mergeCell ref="B66:B67"/>
    <mergeCell ref="B79:B80"/>
    <mergeCell ref="B85:B86"/>
    <mergeCell ref="B93:B94"/>
    <mergeCell ref="B63:B64"/>
    <mergeCell ref="B37:B38"/>
    <mergeCell ref="B39:B40"/>
    <mergeCell ref="B44:B45"/>
    <mergeCell ref="B49:B50"/>
    <mergeCell ref="B52:B53"/>
    <mergeCell ref="B34:B36"/>
    <mergeCell ref="B5:B6"/>
    <mergeCell ref="B7:B9"/>
    <mergeCell ref="B10:B12"/>
    <mergeCell ref="B13:B15"/>
    <mergeCell ref="B16:B18"/>
    <mergeCell ref="B20:B21"/>
    <mergeCell ref="B22:B23"/>
    <mergeCell ref="B24:B25"/>
    <mergeCell ref="B26:B28"/>
    <mergeCell ref="B29:B31"/>
    <mergeCell ref="B32:B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25" workbookViewId="0">
      <selection activeCell="G6" sqref="G6"/>
    </sheetView>
  </sheetViews>
  <sheetFormatPr defaultRowHeight="15" x14ac:dyDescent="0.25"/>
  <cols>
    <col min="2" max="2" width="64.140625" customWidth="1"/>
    <col min="3" max="3" width="17.140625" customWidth="1"/>
  </cols>
  <sheetData>
    <row r="1" spans="2:3" ht="15.75" thickBot="1" x14ac:dyDescent="0.3">
      <c r="B1" s="381" t="s">
        <v>396</v>
      </c>
    </row>
    <row r="2" spans="2:3" ht="24.95" customHeight="1" x14ac:dyDescent="0.25">
      <c r="B2" s="691" t="s">
        <v>397</v>
      </c>
      <c r="C2" s="692"/>
    </row>
    <row r="3" spans="2:3" ht="24.95" customHeight="1" x14ac:dyDescent="0.25">
      <c r="B3" s="319" t="s">
        <v>250</v>
      </c>
      <c r="C3" s="320">
        <v>90000000</v>
      </c>
    </row>
    <row r="4" spans="2:3" ht="24.95" customHeight="1" x14ac:dyDescent="0.25">
      <c r="B4" s="319" t="s">
        <v>248</v>
      </c>
      <c r="C4" s="320">
        <v>100000000</v>
      </c>
    </row>
    <row r="5" spans="2:3" ht="24.95" customHeight="1" x14ac:dyDescent="0.25">
      <c r="B5" s="319" t="s">
        <v>249</v>
      </c>
      <c r="C5" s="320">
        <v>40000000</v>
      </c>
    </row>
    <row r="6" spans="2:3" ht="24.95" customHeight="1" x14ac:dyDescent="0.25">
      <c r="B6" s="319" t="s">
        <v>246</v>
      </c>
      <c r="C6" s="320">
        <v>300000000</v>
      </c>
    </row>
    <row r="7" spans="2:3" ht="27.95" customHeight="1" x14ac:dyDescent="0.25">
      <c r="B7" s="319" t="s">
        <v>247</v>
      </c>
      <c r="C7" s="320">
        <v>40000000</v>
      </c>
    </row>
    <row r="8" spans="2:3" ht="24.95" customHeight="1" x14ac:dyDescent="0.25">
      <c r="B8" s="319" t="s">
        <v>251</v>
      </c>
      <c r="C8" s="320">
        <v>40000000</v>
      </c>
    </row>
    <row r="9" spans="2:3" ht="24.95" customHeight="1" x14ac:dyDescent="0.25">
      <c r="B9" s="319" t="s">
        <v>252</v>
      </c>
      <c r="C9" s="320">
        <v>5000000</v>
      </c>
    </row>
    <row r="10" spans="2:3" ht="24.95" customHeight="1" thickBot="1" x14ac:dyDescent="0.3">
      <c r="B10" s="321" t="s">
        <v>263</v>
      </c>
      <c r="C10" s="322">
        <f>SUM(C3:C9)</f>
        <v>615000000</v>
      </c>
    </row>
    <row r="11" spans="2:3" ht="15.75" thickBot="1" x14ac:dyDescent="0.3">
      <c r="B11" s="3"/>
    </row>
    <row r="12" spans="2:3" ht="24.95" customHeight="1" x14ac:dyDescent="0.25">
      <c r="B12" s="693" t="s">
        <v>398</v>
      </c>
      <c r="C12" s="694"/>
    </row>
    <row r="13" spans="2:3" ht="24.95" customHeight="1" x14ac:dyDescent="0.25">
      <c r="B13" s="319" t="s">
        <v>254</v>
      </c>
      <c r="C13" s="320">
        <v>300000000</v>
      </c>
    </row>
    <row r="14" spans="2:3" ht="24.95" customHeight="1" x14ac:dyDescent="0.25">
      <c r="B14" s="319" t="s">
        <v>255</v>
      </c>
      <c r="C14" s="320">
        <v>30000000</v>
      </c>
    </row>
    <row r="15" spans="2:3" ht="24.95" customHeight="1" x14ac:dyDescent="0.25">
      <c r="B15" s="319" t="s">
        <v>256</v>
      </c>
      <c r="C15" s="320">
        <v>15000000</v>
      </c>
    </row>
    <row r="16" spans="2:3" ht="27.95" customHeight="1" x14ac:dyDescent="0.25">
      <c r="B16" s="319" t="s">
        <v>257</v>
      </c>
      <c r="C16" s="320">
        <v>20000000</v>
      </c>
    </row>
    <row r="17" spans="2:3" ht="24.95" customHeight="1" x14ac:dyDescent="0.25">
      <c r="B17" s="319" t="s">
        <v>262</v>
      </c>
      <c r="C17" s="320">
        <v>20000000</v>
      </c>
    </row>
    <row r="18" spans="2:3" ht="27.95" customHeight="1" x14ac:dyDescent="0.25">
      <c r="B18" s="319" t="s">
        <v>261</v>
      </c>
      <c r="C18" s="320">
        <v>50000000</v>
      </c>
    </row>
    <row r="19" spans="2:3" ht="27.95" customHeight="1" x14ac:dyDescent="0.25">
      <c r="B19" s="319" t="s">
        <v>260</v>
      </c>
      <c r="C19" s="320">
        <v>5000000</v>
      </c>
    </row>
    <row r="20" spans="2:3" ht="66.75" customHeight="1" x14ac:dyDescent="0.25">
      <c r="B20" s="319" t="s">
        <v>259</v>
      </c>
      <c r="C20" s="320">
        <v>5000000</v>
      </c>
    </row>
    <row r="21" spans="2:3" ht="24.95" customHeight="1" x14ac:dyDescent="0.25">
      <c r="B21" s="319" t="s">
        <v>258</v>
      </c>
      <c r="C21" s="320">
        <v>200000000</v>
      </c>
    </row>
    <row r="22" spans="2:3" ht="24.95" customHeight="1" thickBot="1" x14ac:dyDescent="0.3">
      <c r="B22" s="321" t="s">
        <v>253</v>
      </c>
      <c r="C22" s="322">
        <f>SUM(C13:C21)</f>
        <v>645000000</v>
      </c>
    </row>
    <row r="23" spans="2:3" ht="15.75" thickBot="1" x14ac:dyDescent="0.3"/>
    <row r="24" spans="2:3" ht="38.25" customHeight="1" thickBot="1" x14ac:dyDescent="0.3">
      <c r="B24" s="323" t="s">
        <v>264</v>
      </c>
      <c r="C24" s="324">
        <f>C10+C22</f>
        <v>1260000000</v>
      </c>
    </row>
  </sheetData>
  <mergeCells count="2">
    <mergeCell ref="B2:C2"/>
    <mergeCell ref="B12:C12"/>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E30" sqref="E30"/>
    </sheetView>
  </sheetViews>
  <sheetFormatPr defaultRowHeight="15" x14ac:dyDescent="0.25"/>
  <cols>
    <col min="1" max="1" width="102.7109375" customWidth="1"/>
    <col min="5" max="5" width="26" customWidth="1"/>
    <col min="6" max="6" width="23.85546875" customWidth="1"/>
  </cols>
  <sheetData>
    <row r="1" spans="1:6" x14ac:dyDescent="0.25">
      <c r="A1" s="700" t="s">
        <v>500</v>
      </c>
      <c r="B1" s="701"/>
      <c r="C1" s="701"/>
      <c r="D1" s="701"/>
      <c r="E1" s="695" t="s">
        <v>506</v>
      </c>
      <c r="F1" s="695" t="s">
        <v>507</v>
      </c>
    </row>
    <row r="2" spans="1:6" x14ac:dyDescent="0.25">
      <c r="A2" s="702"/>
      <c r="B2" s="703"/>
      <c r="C2" s="703"/>
      <c r="D2" s="703"/>
      <c r="E2" s="696"/>
      <c r="F2" s="696"/>
    </row>
    <row r="3" spans="1:6" x14ac:dyDescent="0.25">
      <c r="A3" s="697" t="s">
        <v>283</v>
      </c>
      <c r="B3" s="622"/>
      <c r="C3" s="622"/>
      <c r="D3" s="622"/>
      <c r="E3" s="463">
        <v>0.49</v>
      </c>
      <c r="F3" s="462"/>
    </row>
    <row r="4" spans="1:6" ht="25.5" customHeight="1" x14ac:dyDescent="0.25">
      <c r="A4" s="697" t="s">
        <v>505</v>
      </c>
      <c r="B4" s="622"/>
      <c r="C4" s="622"/>
      <c r="D4" s="622"/>
      <c r="E4" s="463">
        <v>1.84</v>
      </c>
      <c r="F4" s="462"/>
    </row>
    <row r="5" spans="1:6" x14ac:dyDescent="0.25">
      <c r="A5" s="697" t="s">
        <v>298</v>
      </c>
      <c r="B5" s="622"/>
      <c r="C5" s="622"/>
      <c r="D5" s="622"/>
      <c r="E5" s="463">
        <v>1.31</v>
      </c>
      <c r="F5" s="462"/>
    </row>
    <row r="6" spans="1:6" x14ac:dyDescent="0.25">
      <c r="A6" s="461"/>
      <c r="B6" s="425"/>
      <c r="C6" s="425"/>
      <c r="D6" s="425"/>
      <c r="E6" s="463"/>
      <c r="F6" s="465">
        <v>3.64</v>
      </c>
    </row>
    <row r="7" spans="1:6" x14ac:dyDescent="0.25">
      <c r="A7" s="464" t="s">
        <v>501</v>
      </c>
      <c r="B7" s="460"/>
      <c r="C7" s="460"/>
      <c r="D7" s="460"/>
      <c r="E7" s="463"/>
      <c r="F7" s="466"/>
    </row>
    <row r="8" spans="1:6" x14ac:dyDescent="0.25">
      <c r="A8" s="697" t="s">
        <v>481</v>
      </c>
      <c r="B8" s="622"/>
      <c r="C8" s="622"/>
      <c r="D8" s="622"/>
      <c r="E8" s="463">
        <v>11.26</v>
      </c>
      <c r="F8" s="465">
        <v>11.26</v>
      </c>
    </row>
    <row r="9" spans="1:6" x14ac:dyDescent="0.25">
      <c r="A9" s="464" t="s">
        <v>502</v>
      </c>
      <c r="B9" s="460"/>
      <c r="C9" s="460"/>
      <c r="D9" s="460"/>
      <c r="E9" s="463"/>
      <c r="F9" s="466"/>
    </row>
    <row r="10" spans="1:6" x14ac:dyDescent="0.25">
      <c r="A10" s="697" t="s">
        <v>305</v>
      </c>
      <c r="B10" s="622"/>
      <c r="C10" s="622"/>
      <c r="D10" s="622"/>
      <c r="E10" s="463">
        <v>13.85</v>
      </c>
      <c r="F10" s="466"/>
    </row>
    <row r="11" spans="1:6" x14ac:dyDescent="0.25">
      <c r="A11" s="697" t="s">
        <v>307</v>
      </c>
      <c r="B11" s="622"/>
      <c r="C11" s="622"/>
      <c r="D11" s="622"/>
      <c r="E11" s="463">
        <v>53.51</v>
      </c>
      <c r="F11" s="466"/>
    </row>
    <row r="12" spans="1:6" x14ac:dyDescent="0.25">
      <c r="A12" s="461"/>
      <c r="B12" s="425"/>
      <c r="C12" s="425"/>
      <c r="D12" s="425"/>
      <c r="E12" s="463"/>
      <c r="F12" s="465">
        <v>67.36</v>
      </c>
    </row>
    <row r="13" spans="1:6" x14ac:dyDescent="0.25">
      <c r="A13" s="464" t="s">
        <v>503</v>
      </c>
      <c r="B13" s="460"/>
      <c r="C13" s="460"/>
      <c r="D13" s="460"/>
      <c r="E13" s="463"/>
      <c r="F13" s="466"/>
    </row>
    <row r="14" spans="1:6" x14ac:dyDescent="0.25">
      <c r="A14" s="697" t="s">
        <v>334</v>
      </c>
      <c r="B14" s="622"/>
      <c r="C14" s="622"/>
      <c r="D14" s="622"/>
      <c r="E14" s="463">
        <v>15.6</v>
      </c>
      <c r="F14" s="466"/>
    </row>
    <row r="15" spans="1:6" x14ac:dyDescent="0.25">
      <c r="A15" s="697" t="s">
        <v>348</v>
      </c>
      <c r="B15" s="622"/>
      <c r="C15" s="622"/>
      <c r="D15" s="622"/>
      <c r="E15" s="463">
        <v>3.12</v>
      </c>
      <c r="F15" s="466"/>
    </row>
    <row r="16" spans="1:6" x14ac:dyDescent="0.25">
      <c r="A16" s="697" t="s">
        <v>359</v>
      </c>
      <c r="B16" s="622"/>
      <c r="C16" s="622"/>
      <c r="D16" s="622"/>
      <c r="E16" s="463">
        <v>39</v>
      </c>
      <c r="F16" s="466"/>
    </row>
    <row r="17" spans="1:6" x14ac:dyDescent="0.25">
      <c r="A17" s="461"/>
      <c r="B17" s="425"/>
      <c r="C17" s="425"/>
      <c r="D17" s="425"/>
      <c r="E17" s="463"/>
      <c r="F17" s="465">
        <v>57.73</v>
      </c>
    </row>
    <row r="18" spans="1:6" x14ac:dyDescent="0.25">
      <c r="A18" s="464" t="s">
        <v>504</v>
      </c>
      <c r="B18" s="460"/>
      <c r="C18" s="460"/>
      <c r="D18" s="460"/>
      <c r="E18" s="463"/>
      <c r="F18" s="466"/>
    </row>
    <row r="19" spans="1:6" ht="15.75" thickBot="1" x14ac:dyDescent="0.3">
      <c r="A19" s="698" t="s">
        <v>489</v>
      </c>
      <c r="B19" s="699"/>
      <c r="C19" s="699"/>
      <c r="D19" s="699"/>
      <c r="E19" s="463">
        <v>36</v>
      </c>
      <c r="F19" s="465">
        <v>36</v>
      </c>
    </row>
    <row r="23" spans="1:6" x14ac:dyDescent="0.25">
      <c r="A23" t="s">
        <v>500</v>
      </c>
      <c r="B23" s="465">
        <v>3.64</v>
      </c>
    </row>
    <row r="24" spans="1:6" x14ac:dyDescent="0.25">
      <c r="A24" t="s">
        <v>501</v>
      </c>
      <c r="B24" s="465">
        <v>11.26</v>
      </c>
    </row>
    <row r="25" spans="1:6" x14ac:dyDescent="0.25">
      <c r="A25" t="s">
        <v>502</v>
      </c>
      <c r="B25" s="465">
        <v>67.36</v>
      </c>
    </row>
    <row r="26" spans="1:6" x14ac:dyDescent="0.25">
      <c r="A26" t="s">
        <v>503</v>
      </c>
      <c r="B26" s="465">
        <v>57.73</v>
      </c>
    </row>
    <row r="27" spans="1:6" x14ac:dyDescent="0.25">
      <c r="A27" t="s">
        <v>504</v>
      </c>
      <c r="B27" s="465">
        <v>36</v>
      </c>
    </row>
  </sheetData>
  <mergeCells count="13">
    <mergeCell ref="F1:F2"/>
    <mergeCell ref="A14:D14"/>
    <mergeCell ref="A15:D15"/>
    <mergeCell ref="A16:D16"/>
    <mergeCell ref="A19:D19"/>
    <mergeCell ref="A1:D2"/>
    <mergeCell ref="E1:E2"/>
    <mergeCell ref="A3:D3"/>
    <mergeCell ref="A4:D4"/>
    <mergeCell ref="A5:D5"/>
    <mergeCell ref="A8:D8"/>
    <mergeCell ref="A10:D10"/>
    <mergeCell ref="A11: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Περιοχές με ονόματα</vt:lpstr>
      </vt:variant>
      <vt:variant>
        <vt:i4>1</vt:i4>
      </vt:variant>
    </vt:vector>
  </HeadingPairs>
  <TitlesOfParts>
    <vt:vector size="7" baseType="lpstr">
      <vt:lpstr>ΕΠΙΚΑΡΟΠΟΙΗΣΗ PHASING </vt:lpstr>
      <vt:lpstr>Προγρ. Προσκλ. ΠΕΚΑ ετους 2023</vt:lpstr>
      <vt:lpstr>κατηρορ. ΔΡΑΣΕΩΝ</vt:lpstr>
      <vt:lpstr>ενημ. ΙΟΥΛΙΟΣ 2022</vt:lpstr>
      <vt:lpstr>Φύλλο4</vt:lpstr>
      <vt:lpstr>Φύλλο1</vt:lpstr>
      <vt:lpstr>'Προγρ. Προσκλ. ΠΕΚΑ ετους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2021-11-23T13:46:34Z</dcterms:created>
  <dcterms:modified xsi:type="dcterms:W3CDTF">2022-11-03T10:20:30Z</dcterms:modified>
</cp:coreProperties>
</file>